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F:\SLI\SLI\ALESSANDRA_MORO\PROCESSOS\PREGAO\2019\Secretaria EQC 2019\Anexos PE 33-2019\"/>
    </mc:Choice>
  </mc:AlternateContent>
  <xr:revisionPtr revIDLastSave="0" documentId="13_ncr:1_{DD36C94B-83F5-4C99-B450-AB4E5CB79F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IENTAÇÕES" sheetId="125" r:id="rId1"/>
    <sheet name="RESUMO" sheetId="128" r:id="rId2"/>
    <sheet name="TABELA APOIO" sheetId="129" r:id="rId3"/>
    <sheet name="BENEFÍCIOS" sheetId="130" r:id="rId4"/>
    <sheet name="UNIFORME" sheetId="131" r:id="rId5"/>
    <sheet name="Secretária executiva" sheetId="91" r:id="rId6"/>
  </sheets>
  <externalReferences>
    <externalReference r:id="rId7"/>
  </externalReferences>
  <definedNames>
    <definedName name="__shared_7_0_0">"SUM([.A1:.A8])"</definedName>
    <definedName name="__shared_7_11_0">"[.A1]*[.$J$28]"</definedName>
    <definedName name="__shared_7_12_0">"[.A1]*[.$K$28]"</definedName>
    <definedName name="__shared_7_13_0">"[.A1]*[.$L$28]"</definedName>
    <definedName name="__shared_7_15_0">"[.A1]*[.$J$28]"</definedName>
    <definedName name="__shared_7_16_0">"[.A1]*[.$K$28]"</definedName>
    <definedName name="__shared_7_17_0">"[.A1]*[.$L$28]"</definedName>
    <definedName name="__shared_7_26_0">"SUM([.A1:.A4])"</definedName>
    <definedName name="__shared_7_3_0">"[.A1]*[.$J$28]"</definedName>
    <definedName name="__shared_7_4_0">"[.A1]*[.$K$28]"</definedName>
    <definedName name="__shared_7_5_0">"[.A1]*[.$L$28]"</definedName>
    <definedName name="__shared_7_7_0">"SUM([.A1:.A9])"</definedName>
    <definedName name="__shared_7_9_0">"[.A1]+[.A2]+[.A3]"</definedName>
    <definedName name="_xlnm._FilterDatabase" localSheetId="0" hidden="1">ORIENTAÇÕES!#REF!</definedName>
    <definedName name="_xlnm._FilterDatabase" localSheetId="1" hidden="1">RESUMO!$A$17:$I$18</definedName>
    <definedName name="_xlnm.Print_Area" localSheetId="0">ORIENTAÇÕES!$A$1:$J$38</definedName>
    <definedName name="_xlnm.Print_Area" localSheetId="1">RESUMO!$A$1:$J$37</definedName>
    <definedName name="_xlnm.Print_Area" localSheetId="5">'Secretária executiva'!$A$1:$H$139</definedName>
    <definedName name="_xlnm.Print_Area" localSheetId="4">UNIFORME!$A$1:$H$28</definedName>
    <definedName name="Despesas" localSheetId="3">[1]Efetivo!#REF!</definedName>
    <definedName name="Despesas" localSheetId="5">[1]Efetivo!#REF!</definedName>
    <definedName name="Despesas" localSheetId="2">[1]Efetivo!#REF!</definedName>
    <definedName name="Despesas" localSheetId="4">[1]Efetivo!#REF!</definedName>
    <definedName name="Despesas">[1]Efetivo!#REF!</definedName>
    <definedName name="EQUIPAMENTO">[1]Efetivo!#REF!</definedName>
    <definedName name="Excel_BuiltIn_Print_Area_2">"$#REF!.$A$1:$J$73"</definedName>
    <definedName name="LAVAND">[1]Efetivo!#REF!</definedName>
    <definedName name="MAT_LAVAND">[1]Efetivo!#REF!</definedName>
    <definedName name="Não" localSheetId="3">[1]Efetivo!#REF!</definedName>
    <definedName name="Não" localSheetId="0">[1]Efetivo!#REF!</definedName>
    <definedName name="Não" localSheetId="1">[1]Efetivo!#REF!</definedName>
    <definedName name="Não" localSheetId="5">[1]Efetivo!#REF!</definedName>
    <definedName name="Não" localSheetId="2">[1]Efetivo!#REF!</definedName>
    <definedName name="Não" localSheetId="4">[1]Efetivo!#REF!</definedName>
    <definedName name="Não">[1]Efetivo!#REF!</definedName>
    <definedName name="Servente">[1]Efetivo!#REF!</definedName>
    <definedName name="Sim" localSheetId="3">[1]Efetivo!#REF!</definedName>
    <definedName name="Sim" localSheetId="0">[1]Efetivo!#REF!</definedName>
    <definedName name="Sim" localSheetId="1">[1]Efetivo!#REF!</definedName>
    <definedName name="Sim" localSheetId="5">[1]Efetivo!#REF!</definedName>
    <definedName name="Sim" localSheetId="2">[1]Efetivo!#REF!</definedName>
    <definedName name="Sim" localSheetId="4">[1]Efetivo!#REF!</definedName>
    <definedName name="Sim">[1]Efetivo!#REF!</definedName>
    <definedName name="TESTE" localSheetId="3">[1]Efetivo!#REF!</definedName>
    <definedName name="TESTE" localSheetId="0">[1]Efetivo!#REF!</definedName>
    <definedName name="TESTE" localSheetId="1">[1]Efetivo!#REF!</definedName>
    <definedName name="TESTE" localSheetId="5">[1]Efetivo!#REF!</definedName>
    <definedName name="TESTE" localSheetId="2">[1]Efetivo!#REF!</definedName>
    <definedName name="TESTE" localSheetId="4">[1]Efetivo!#REF!</definedName>
    <definedName name="TESTE">[1]Efetivo!#REF!</definedName>
    <definedName name="Tratorista">[1]Efetivo!#REF!</definedName>
    <definedName name="Veiculos" localSheetId="3">[1]Efetivo!#REF!</definedName>
    <definedName name="Veiculos" localSheetId="0">[1]Efetivo!#REF!</definedName>
    <definedName name="Veiculos" localSheetId="1">[1]Efetivo!#REF!</definedName>
    <definedName name="Veiculos" localSheetId="5">[1]Efetivo!#REF!</definedName>
    <definedName name="Veiculos" localSheetId="2">[1]Efetivo!#REF!</definedName>
    <definedName name="Veiculos" localSheetId="4">[1]Efetivo!#REF!</definedName>
    <definedName name="Veiculos">[1]Efetivo!#REF!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1" i="91" l="1"/>
  <c r="G55" i="129"/>
  <c r="G54" i="129"/>
  <c r="G53" i="129"/>
  <c r="G52" i="129"/>
  <c r="G51" i="129"/>
  <c r="C62" i="129"/>
  <c r="C61" i="129"/>
  <c r="C60" i="129"/>
  <c r="D59" i="129"/>
  <c r="D62" i="129" s="1"/>
  <c r="D60" i="129" l="1"/>
  <c r="D61" i="129"/>
  <c r="D63" i="129" l="1"/>
  <c r="F15" i="131"/>
  <c r="F14" i="131"/>
  <c r="F13" i="131"/>
  <c r="G13" i="131" s="1"/>
  <c r="H13" i="131" s="1"/>
  <c r="A46" i="130" l="1"/>
  <c r="A41" i="130"/>
  <c r="A36" i="130"/>
  <c r="A31" i="130"/>
  <c r="A26" i="130"/>
  <c r="A21" i="130"/>
  <c r="A14" i="130"/>
  <c r="H22" i="91" l="1"/>
  <c r="A8" i="128" l="1"/>
  <c r="D14" i="130" l="1"/>
  <c r="E14" i="130" l="1"/>
  <c r="B46" i="130" s="1"/>
  <c r="H54" i="91" l="1"/>
  <c r="I43" i="129" l="1"/>
  <c r="D59" i="91" l="1"/>
  <c r="E41" i="130"/>
  <c r="G46" i="130" s="1"/>
  <c r="D26" i="130"/>
  <c r="D46" i="130" s="1"/>
  <c r="H56" i="91" s="1"/>
  <c r="H59" i="91" l="1"/>
  <c r="G15" i="131"/>
  <c r="G14" i="131"/>
  <c r="G136" i="91" l="1"/>
  <c r="G135" i="91"/>
  <c r="G134" i="91"/>
  <c r="G133" i="91"/>
  <c r="G132" i="91"/>
  <c r="G129" i="91"/>
  <c r="G128" i="91"/>
  <c r="G77" i="91"/>
  <c r="G45" i="91"/>
  <c r="G46" i="91"/>
  <c r="G47" i="91"/>
  <c r="G48" i="91"/>
  <c r="G49" i="91"/>
  <c r="G43" i="91"/>
  <c r="G42" i="91"/>
  <c r="D36" i="130"/>
  <c r="F46" i="130" l="1"/>
  <c r="H58" i="91" l="1"/>
  <c r="E31" i="129"/>
  <c r="F24" i="129"/>
  <c r="F23" i="129"/>
  <c r="G35" i="91" l="1"/>
  <c r="G44" i="91"/>
  <c r="G34" i="91"/>
  <c r="E37" i="129"/>
  <c r="C64" i="129" s="1"/>
  <c r="D64" i="129" s="1"/>
  <c r="A5" i="91"/>
  <c r="A4" i="91"/>
  <c r="A3" i="91"/>
  <c r="A1" i="91"/>
  <c r="A3" i="131"/>
  <c r="A2" i="131"/>
  <c r="A1" i="131"/>
  <c r="A3" i="129"/>
  <c r="A2" i="129"/>
  <c r="A1" i="129"/>
  <c r="G17" i="91"/>
  <c r="G15" i="91"/>
  <c r="G14" i="91"/>
  <c r="A14" i="91"/>
  <c r="G9" i="91"/>
  <c r="G8" i="91"/>
  <c r="G16" i="91"/>
  <c r="H15" i="131" l="1"/>
  <c r="H14" i="131"/>
  <c r="A3" i="130"/>
  <c r="A2" i="130"/>
  <c r="A1" i="130"/>
  <c r="D31" i="130"/>
  <c r="E46" i="130" s="1"/>
  <c r="D21" i="130"/>
  <c r="F21" i="130" s="1"/>
  <c r="I41" i="129"/>
  <c r="H16" i="131" l="1"/>
  <c r="H57" i="91"/>
  <c r="I44" i="129"/>
  <c r="G75" i="91"/>
  <c r="I42" i="129"/>
  <c r="G73" i="91"/>
  <c r="G16" i="131"/>
  <c r="G21" i="130"/>
  <c r="C46" i="130" s="1"/>
  <c r="G92" i="91" l="1"/>
  <c r="G74" i="91"/>
  <c r="G76" i="91"/>
  <c r="H55" i="91"/>
  <c r="H109" i="91"/>
  <c r="H46" i="130"/>
  <c r="D65" i="129" s="1"/>
  <c r="D66" i="129" s="1"/>
  <c r="D67" i="129" s="1"/>
  <c r="H51" i="129" s="1"/>
  <c r="H53" i="129" l="1"/>
  <c r="I53" i="129" s="1"/>
  <c r="H88" i="91" s="1"/>
  <c r="H50" i="129"/>
  <c r="I50" i="129" s="1"/>
  <c r="H85" i="91" s="1"/>
  <c r="H52" i="129"/>
  <c r="I52" i="129" s="1"/>
  <c r="H87" i="91" s="1"/>
  <c r="H54" i="129"/>
  <c r="I54" i="129" s="1"/>
  <c r="H89" i="91" s="1"/>
  <c r="H55" i="129"/>
  <c r="I55" i="129" s="1"/>
  <c r="H90" i="91" s="1"/>
  <c r="I51" i="129"/>
  <c r="H86" i="91" s="1"/>
  <c r="A10" i="128"/>
  <c r="A6" i="128"/>
  <c r="A5" i="128"/>
  <c r="A1" i="128"/>
  <c r="F18" i="128"/>
  <c r="F19" i="128" s="1"/>
  <c r="G130" i="91" l="1"/>
  <c r="G97" i="91" l="1"/>
  <c r="G36" i="91" l="1"/>
  <c r="G50" i="91" l="1"/>
  <c r="H60" i="91" l="1"/>
  <c r="H66" i="91" s="1"/>
  <c r="H111" i="91" l="1"/>
  <c r="H121" i="91" s="1"/>
  <c r="H28" i="91" l="1"/>
  <c r="H42" i="91" l="1"/>
  <c r="H117" i="91"/>
  <c r="H97" i="91"/>
  <c r="H102" i="91" s="1"/>
  <c r="H34" i="91"/>
  <c r="H49" i="91"/>
  <c r="H48" i="91"/>
  <c r="H47" i="91"/>
  <c r="H46" i="91"/>
  <c r="H45" i="91"/>
  <c r="H44" i="91"/>
  <c r="H43" i="91"/>
  <c r="H35" i="91"/>
  <c r="H74" i="91"/>
  <c r="H73" i="91"/>
  <c r="H77" i="91"/>
  <c r="H75" i="91"/>
  <c r="H76" i="91"/>
  <c r="H36" i="91" l="1"/>
  <c r="H78" i="91"/>
  <c r="H119" i="91" s="1"/>
  <c r="H50" i="91"/>
  <c r="H65" i="91" s="1"/>
  <c r="H37" i="91" l="1"/>
  <c r="H38" i="91" s="1"/>
  <c r="H64" i="91" l="1"/>
  <c r="H67" i="91" s="1"/>
  <c r="H118" i="91" s="1"/>
  <c r="H92" i="91" l="1"/>
  <c r="H101" i="91" s="1"/>
  <c r="H103" i="91" s="1"/>
  <c r="H120" i="91" s="1"/>
  <c r="H122" i="91" s="1"/>
  <c r="H128" i="91" s="1"/>
  <c r="H129" i="91" s="1"/>
  <c r="H139" i="91" s="1"/>
  <c r="G18" i="128" s="1"/>
  <c r="H18" i="128" s="1"/>
  <c r="I18" i="128" l="1"/>
  <c r="H135" i="91"/>
  <c r="H130" i="91"/>
  <c r="H137" i="91" s="1"/>
  <c r="H136" i="91"/>
  <c r="H133" i="91"/>
  <c r="H134" i="91"/>
  <c r="H132" i="91"/>
  <c r="I19" i="12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tc={DA9A5566-6FDB-4742-8598-F6B9B3561A0F}</author>
  </authors>
  <commentList>
    <comment ref="H139" authorId="0" shapeId="0" xr:uid="{00000000-0006-0000-0600-000001000000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= (Custo direto + custo indireto + Lucro) / (1-% T)</t>
      </text>
    </comment>
  </commentList>
</comments>
</file>

<file path=xl/sharedStrings.xml><?xml version="1.0" encoding="utf-8"?>
<sst xmlns="http://schemas.openxmlformats.org/spreadsheetml/2006/main" count="521" uniqueCount="342">
  <si>
    <t>B</t>
  </si>
  <si>
    <t>C</t>
  </si>
  <si>
    <t>E</t>
  </si>
  <si>
    <t>IDENTIFICAÇÃO DO SERVIÇO</t>
  </si>
  <si>
    <t>UNIDADE DE MEDIDA</t>
  </si>
  <si>
    <t>COMPOSIÇÃO DA REMUNERAÇÃO</t>
  </si>
  <si>
    <t>A</t>
  </si>
  <si>
    <t>D</t>
  </si>
  <si>
    <t>F</t>
  </si>
  <si>
    <t>G</t>
  </si>
  <si>
    <t>H</t>
  </si>
  <si>
    <t>4.1</t>
  </si>
  <si>
    <t>%</t>
  </si>
  <si>
    <t>R$</t>
  </si>
  <si>
    <t>INCRA</t>
  </si>
  <si>
    <t>FGTS</t>
  </si>
  <si>
    <t>SEBRAE</t>
  </si>
  <si>
    <t>Total</t>
  </si>
  <si>
    <t>4.2</t>
  </si>
  <si>
    <t>Afastamento Maternidade</t>
  </si>
  <si>
    <t>Aviso Prévio Indenizado</t>
  </si>
  <si>
    <t>TOTAL</t>
  </si>
  <si>
    <t>Tributos</t>
  </si>
  <si>
    <t>Custos Indiretos</t>
  </si>
  <si>
    <t>VALOR TOTAL</t>
  </si>
  <si>
    <t>SUBTOTAL</t>
  </si>
  <si>
    <t>12 Meses</t>
  </si>
  <si>
    <t>MÓDULO 1 - COMPOSIÇÃO DA REMUNERAÇÃO</t>
  </si>
  <si>
    <t>Incidência do FGTS sobre Aviso Prévio Indenizado</t>
  </si>
  <si>
    <t>Referência</t>
  </si>
  <si>
    <t xml:space="preserve">Valor - R$ </t>
  </si>
  <si>
    <t>Adicional Noturno</t>
  </si>
  <si>
    <t>Incidência do Sub-Módulo 4.1 - Sobre o Aviso Previo Trabalhado</t>
  </si>
  <si>
    <t>Lucro</t>
  </si>
  <si>
    <t>Sub-Itens</t>
  </si>
  <si>
    <t>Mensal</t>
  </si>
  <si>
    <t>Custos Indiretos (Estimativa - Máxima)</t>
  </si>
  <si>
    <t>Tributos (Estimativa - Máxima)</t>
  </si>
  <si>
    <t xml:space="preserve">Data da Apresentação da Proposta (Dia / Mês / Ano) </t>
  </si>
  <si>
    <t>Município / UF</t>
  </si>
  <si>
    <t xml:space="preserve">Número de Meses de Execução Contratual </t>
  </si>
  <si>
    <t>Data Base da Categoria (Dia/Mês/Ano)</t>
  </si>
  <si>
    <t>DESCRIÇÃO</t>
  </si>
  <si>
    <t>ITEM</t>
  </si>
  <si>
    <t>Unid.</t>
  </si>
  <si>
    <t>Não aplicável</t>
  </si>
  <si>
    <t>Categoria</t>
  </si>
  <si>
    <t>Percentual</t>
  </si>
  <si>
    <t>Valor</t>
  </si>
  <si>
    <t>(%) Desconto sobre salário base</t>
  </si>
  <si>
    <t>Custo Vale Refeição</t>
  </si>
  <si>
    <t>Custo Efetivo VR</t>
  </si>
  <si>
    <t>Desconto valor facial (5%)</t>
  </si>
  <si>
    <t>Custo efetivo</t>
  </si>
  <si>
    <t>MÓDULO 1- REMUNERAÇÃO</t>
  </si>
  <si>
    <t>MÓDULO 2- BENEFÍCIOS MENSAIS E DIÁRIOS</t>
  </si>
  <si>
    <t>A - Transporte</t>
  </si>
  <si>
    <t>Encargos Percentual</t>
  </si>
  <si>
    <t>INSS - empregador</t>
  </si>
  <si>
    <t>Salário-Educação</t>
  </si>
  <si>
    <t>SAT- GIL/RAT</t>
  </si>
  <si>
    <t>Vale Transporte</t>
  </si>
  <si>
    <t>Vale Refeição</t>
  </si>
  <si>
    <t xml:space="preserve">TOTAL </t>
  </si>
  <si>
    <t xml:space="preserve">Aviso Prévio Trabalhado </t>
  </si>
  <si>
    <t>Licença Paternidade</t>
  </si>
  <si>
    <t>ONDE:</t>
  </si>
  <si>
    <t>RAT</t>
  </si>
  <si>
    <t>FAP</t>
  </si>
  <si>
    <t>FAP = fator previdenciario do licitante (conforme GFIP)</t>
  </si>
  <si>
    <t>SESI / SESC</t>
  </si>
  <si>
    <t>SENAI / SENAC</t>
  </si>
  <si>
    <t>memória de cálculo</t>
  </si>
  <si>
    <t>referência</t>
  </si>
  <si>
    <t>Percentual (%)</t>
  </si>
  <si>
    <t>Tipo de Provisão</t>
  </si>
  <si>
    <t>[(1/12) x5%]</t>
  </si>
  <si>
    <t>8% sobre percentual de aviso prévio indenizado, que incidirá no total da remuneração</t>
  </si>
  <si>
    <t>[8%*0,42%]</t>
  </si>
  <si>
    <t>Estimativa de 95% de aviso trabalhado. Considerado a redução de 7 dias ou de 2h por dia. Percentual relativo a contrato de 12 meses</t>
  </si>
  <si>
    <t>[(7/30)/12meses]*95%</t>
  </si>
  <si>
    <t>Incidência dos encargos previdenciarios e FGTS</t>
  </si>
  <si>
    <t>(Total do Submódulo 4.1)*1,85%</t>
  </si>
  <si>
    <t xml:space="preserve"> 5 - Custos Indiretos, Tributos e Lucro</t>
  </si>
  <si>
    <t>Tributos Federais</t>
  </si>
  <si>
    <t>Tributos Estaduais</t>
  </si>
  <si>
    <t>Tributos Municipais</t>
  </si>
  <si>
    <t>Se houver, especificar</t>
  </si>
  <si>
    <t xml:space="preserve">Razão Social 
Licitante: </t>
  </si>
  <si>
    <t>Nome Fantasia:</t>
  </si>
  <si>
    <t>CNPJ:</t>
  </si>
  <si>
    <t>XXX.XXX.XXX/XXXX-XX</t>
  </si>
  <si>
    <t>Data da Proposta</t>
  </si>
  <si>
    <t>XX/XX/XXXX</t>
  </si>
  <si>
    <t xml:space="preserve">Validade proposta: </t>
  </si>
  <si>
    <t>60 dias</t>
  </si>
  <si>
    <t>CNPJ</t>
  </si>
  <si>
    <t>Especificar:</t>
  </si>
  <si>
    <t xml:space="preserve">Outros Tributos (Especificar) </t>
  </si>
  <si>
    <t>Se houver, especificar e encaminhar documentação comprobatória</t>
  </si>
  <si>
    <t>OBSERVAÇÕES (Utilizar este campo para eventuais informações que o licitante achar pertinente).</t>
  </si>
  <si>
    <t xml:space="preserve">PLANILHA REFERENCIAL DE CUSTO E FORMAÇÃO DE PREÇO </t>
  </si>
  <si>
    <t>Empresa Licitante</t>
  </si>
  <si>
    <t>Lei 8666/1993 - Lei de Licitações e Contratos</t>
  </si>
  <si>
    <t>Jurisprudências TRT  e Súmulas TST</t>
  </si>
  <si>
    <t>Lei 13467 de 13/07/2017 - reforma trabalhista</t>
  </si>
  <si>
    <t>Pr. El. 01/2019</t>
  </si>
  <si>
    <t>Salário-Base</t>
  </si>
  <si>
    <t>Adicional de Periculosidade</t>
  </si>
  <si>
    <t>Adicional de Insalubridade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</si>
  <si>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</si>
  <si>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</si>
  <si>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</si>
  <si>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</si>
  <si>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Submódulo 2.3 - Benefícios Mensais e Diários.</t>
  </si>
  <si>
    <t xml:space="preserve">Convenção Coletiva / Acordo Coletivo </t>
  </si>
  <si>
    <t>Adicional de Hora noturna Reduzida</t>
  </si>
  <si>
    <t>outros (especificar)</t>
  </si>
  <si>
    <t>2019</t>
  </si>
  <si>
    <t xml:space="preserve">MÓDULO 2 - ENCARGOS E BENEFÍCIOS ANUAIS, MENSAIS E DIÁRIOS </t>
  </si>
  <si>
    <t>DISCRIMINAÇÃO DOS SERVIÇOS (DADOS REFERENTES À CONTRATAÇÃO)</t>
  </si>
  <si>
    <t>13º (Décimo Terceiro) Salário</t>
  </si>
  <si>
    <t>Art. 22 - Inciso I da Lei nº 8.212/91</t>
  </si>
  <si>
    <t>Fundamentação</t>
  </si>
  <si>
    <t>Art. 30 da Lei nº 8.036/90 e Art. 1º da Lei nº 8.154/90</t>
  </si>
  <si>
    <t xml:space="preserve">Decreto - Lei nº 2.318/86 </t>
  </si>
  <si>
    <t>Art. 1º - Inciso I do Decreto - Lei nº 1.146/70 e Lei complementar nº 11/71</t>
  </si>
  <si>
    <t xml:space="preserve"> Art. 15 da Lei nº 8.036/90 e Art. 7º - Inciso III da Constituição Federal de 1988</t>
  </si>
  <si>
    <t xml:space="preserve"> Art. 22 - Inciso II - Alínea "b" e "c" da Lei nº 8.212/91, Resolução MPS/CNPS nº 1316 de 31/05/2010, Súmula 351-STJ, Decreto nº 6042/2007, Decreto nº 6957/2009 e Decreto nº 3048/99</t>
  </si>
  <si>
    <t>Lei nº 8.029 de 12/04/90 - Alterada pela Lei nº 8.154 de 28/12/90</t>
  </si>
  <si>
    <t>Art. 3º - Inciso I do Decreto nº 87.043/82</t>
  </si>
  <si>
    <t>Categoria Profissional (Vinculada à Execução Contratual)</t>
  </si>
  <si>
    <t xml:space="preserve">Vale - Transporte </t>
  </si>
  <si>
    <t>Auxilio Refeição</t>
  </si>
  <si>
    <t>Seguro por vida</t>
  </si>
  <si>
    <t>Memória de cálculo conforme aba "Benefícios"</t>
  </si>
  <si>
    <t>2.3</t>
  </si>
  <si>
    <t>Quadro-Resumo do Módulo 2 - Encargos e Benefícios anuais, mensais e diários</t>
  </si>
  <si>
    <t>Composição</t>
  </si>
  <si>
    <t>Encargos Previdenciários (GPS), Fundo de Garantia por Tempo de Serviço (FGTS) e outras contribuições.</t>
  </si>
  <si>
    <t>Benefícios Mensais e Diários.</t>
  </si>
  <si>
    <t xml:space="preserve">TOTAL MÓDULO 1 -  REMUNERAÇÃO </t>
  </si>
  <si>
    <t>MÓDULO 3 - PROVISÃO DE RESCISÃO</t>
  </si>
  <si>
    <t>Total Submódulo 2.1</t>
  </si>
  <si>
    <t>Total Submódulo 2.2</t>
  </si>
  <si>
    <t>TOTAL MÓDULO 2 - ENCARGOS E BENEFÍCIOS</t>
  </si>
  <si>
    <t>2.2 Encargos Previdenciários e FGTS</t>
  </si>
  <si>
    <t>2.1 - 13º (décimo terceiro) Salário, Férias e Adicional de Férias</t>
  </si>
  <si>
    <t>MÓDULO 2- ENCARGOS SOCIAIS, TRABALHISTAS E BENEFÍCIOS</t>
  </si>
  <si>
    <t>Decreto 57.155, de 1965. 
Memória de Cálculo (%)= (1/12)*100
Obs: mesmo indice do Item 14 - Anexo XII da IN 05/2017</t>
  </si>
  <si>
    <t xml:space="preserve">ISS da localidade (alíquota máxima de 5%) </t>
  </si>
  <si>
    <t>MÓDULO 4 - CUSTO DE REPOSIÇÃO DO PROFISSIONAL AUSENTE</t>
  </si>
  <si>
    <t>Submódulo 4.1 - Ausências Legais</t>
  </si>
  <si>
    <t>Submódulo 4.2 - Intrajornada</t>
  </si>
  <si>
    <t>TOTAL MÓDULO 4 - CUSTO DE REPOSIÇÃO DO PROFISSIONAL AUSENTE</t>
  </si>
  <si>
    <t>Quadro-Resumo do Módulo 4 - Custo de Reposição do Profissional Ausente</t>
  </si>
  <si>
    <t>Total Submódulo 4.1</t>
  </si>
  <si>
    <t>Total Submódulo 4.2</t>
  </si>
  <si>
    <t xml:space="preserve">Intrajornada </t>
  </si>
  <si>
    <t>Incidência do Sub-Módulo 2.2 - Sobre 13º Salário e Adic. de Férias</t>
  </si>
  <si>
    <t>Adicional de Férias</t>
  </si>
  <si>
    <t>Submódulo 2.1 - 13º (décimo terceiro) Salário e Adicional de Férias</t>
  </si>
  <si>
    <t xml:space="preserve">Art 7º da Const. Federal.
Memória de Cálculo (%) = ((1/12)*100)/3
Provisão de 12 meses pgto adicional. </t>
  </si>
  <si>
    <t>Férias</t>
  </si>
  <si>
    <t>Ausências Legais</t>
  </si>
  <si>
    <t>Auxilio Doença</t>
  </si>
  <si>
    <t>Licença paternidade</t>
  </si>
  <si>
    <t>Ausência por acidente do trabalho</t>
  </si>
  <si>
    <t>Outros (especificar)</t>
  </si>
  <si>
    <t>3 - Provisão de Rescisão</t>
  </si>
  <si>
    <t xml:space="preserve"> 4.1- Ausências Legais</t>
  </si>
  <si>
    <t xml:space="preserve">AusênciasLegais </t>
  </si>
  <si>
    <t xml:space="preserve">Uniformes </t>
  </si>
  <si>
    <t>TOTAL MÓDULO 5 - INSUMOS DIVERSOS</t>
  </si>
  <si>
    <t>MÓDULO 5 - INSUMOS DIVERSOS (Uniformes, Materiais, Equipamentos e Outros)</t>
  </si>
  <si>
    <t>MÓDULO 6 - CUSTOS INDIRETOS, TRIBUTOS E LUCRO</t>
  </si>
  <si>
    <t xml:space="preserve">C.1 : Tributos Federais </t>
  </si>
  <si>
    <t xml:space="preserve">C.1.1 : PIS </t>
  </si>
  <si>
    <t>C.1.2: COFINS</t>
  </si>
  <si>
    <t xml:space="preserve">C.2 : Tributos Estaduais (Especificar) </t>
  </si>
  <si>
    <t>C.3 : Tributos Municipais (Alíquota Máxima de ISS = 5%) - Conforme Manual MPOG - Página 32</t>
  </si>
  <si>
    <t xml:space="preserve">C.4 : Outros Tributos (Especificar) </t>
  </si>
  <si>
    <t>C1</t>
  </si>
  <si>
    <t>C2</t>
  </si>
  <si>
    <t>C3</t>
  </si>
  <si>
    <t>C4</t>
  </si>
  <si>
    <t>QUADRO RESUMO DOS MÓDULOS (antes CITL)</t>
  </si>
  <si>
    <t>MÓDULO 1 - Remuneração</t>
  </si>
  <si>
    <t>MÓDULO 2 - Encargos e Benefícios anuais, mensais e diários</t>
  </si>
  <si>
    <t>MÓDULO 3 - Provisão de Rescisão</t>
  </si>
  <si>
    <t>MÓDULO 4 - Custo de Reposição do Profissional Ausente</t>
  </si>
  <si>
    <t>MÓDULO 5 - Insumos Diversos</t>
  </si>
  <si>
    <t>TOTAL MÓDULOS (antes CITL)</t>
  </si>
  <si>
    <t>TOTAL MÓDULO CITL</t>
  </si>
  <si>
    <t>TOTAL DO CUSTO DO PROFISSIONAL</t>
  </si>
  <si>
    <t>IN SEGES/MP nº 05 de 2017 de 26/05/2017</t>
  </si>
  <si>
    <t>TABELAS DE APOIO</t>
  </si>
  <si>
    <t>ORIENTAÇÕES QUANTO AO CORRETO PREENCHIMENTO:</t>
  </si>
  <si>
    <t xml:space="preserve">1- Deverá ser preenchido pelo licitante apenas os campos em </t>
  </si>
  <si>
    <t>AMARELO</t>
  </si>
  <si>
    <t xml:space="preserve">nas seguintes abas: </t>
  </si>
  <si>
    <t>2- Estes campos alimentarão automaticamente as demais planilhas (consolidadas de cada item)</t>
  </si>
  <si>
    <t>4- Na aba Tabela de Apoio, consta quadro de Observações (final da planilha) em que o licitante pode utilizar para incluir informações que julgar pertinentes</t>
  </si>
  <si>
    <t>7- Os cálculos foram baseados em estudos e levantamentos em várias fontes de consultas, entre elas:</t>
  </si>
  <si>
    <t>RESUMO</t>
  </si>
  <si>
    <t>TABELA APOIO</t>
  </si>
  <si>
    <t>BENEFÍCIOS</t>
  </si>
  <si>
    <t>UNIFORME</t>
  </si>
  <si>
    <t xml:space="preserve">MODELO DE PLANILHA  DE CUSTO E FORMAÇÃO DE PREÇO </t>
  </si>
  <si>
    <t>XXXXXXXXXXXXXX</t>
  </si>
  <si>
    <t>XXXXXXXX</t>
  </si>
  <si>
    <t>UNIDADE</t>
  </si>
  <si>
    <t>QTD.</t>
  </si>
  <si>
    <t>QTD func. Por posto</t>
  </si>
  <si>
    <t>Qtd de total func.</t>
  </si>
  <si>
    <t>Posto</t>
  </si>
  <si>
    <t>informações complementares (Utilizar este campo para eventuais informações que o licitante achar pertinente).</t>
  </si>
  <si>
    <t>Responsável :</t>
  </si>
  <si>
    <t xml:space="preserve">RG </t>
  </si>
  <si>
    <t>GRUPO 1 - EQC</t>
  </si>
  <si>
    <t>INFORMAÇÕES GERAIS</t>
  </si>
  <si>
    <t>LICITANTE</t>
  </si>
  <si>
    <t>Acordo Coletivo / Convenção Coletiva ou Sentença Normativa em Dissídio Coletivo</t>
  </si>
  <si>
    <t>Ano da Vigência CCT / Acordo</t>
  </si>
  <si>
    <t>Registro M.T.E.:</t>
  </si>
  <si>
    <t>SAT = RAT X FAP</t>
  </si>
  <si>
    <t>Grupo 1
Percentual (%)</t>
  </si>
  <si>
    <t>Participação empregado</t>
  </si>
  <si>
    <t xml:space="preserve">Valor Unitário </t>
  </si>
  <si>
    <t>Valor Facial 
(unit X dias trab)</t>
  </si>
  <si>
    <t>% desconto 
valor facial</t>
  </si>
  <si>
    <t>Valor desconto</t>
  </si>
  <si>
    <t>Valor facil - desconto</t>
  </si>
  <si>
    <t>Desconto (particição funcionário)</t>
  </si>
  <si>
    <t>MODULO 2 - BENEFÍCIOS MENSAIS E DIÁRIOS-  QUADRO RESUMO</t>
  </si>
  <si>
    <t>CUSTO DE UNIFORME  - POR VIGILANTE</t>
  </si>
  <si>
    <t>Periodiciade</t>
  </si>
  <si>
    <t>CANANÉIA/SP</t>
  </si>
  <si>
    <t xml:space="preserve">PLANILHA DE CUSTOS E FORMAÇÃO DE PREÇOS
</t>
  </si>
  <si>
    <t>6- Eventual identificação de  erro de fórmula nas planilhas pelo licitante, deverá ser comunicado à Equipe do Pregão, via e-mail dad.lfda-sp@agricultura.gov.br, até 2 (dois) dias úteis antes da abertura do certame, para os devidos ajustes.</t>
  </si>
  <si>
    <t>Nota 13: não foi computado o % de provisão de férias neste submódulo pois o serviço será continuado, com o mesmo pagamento do valor do posto. Fica então previsto apenas o adicional. A provisão das férias entra no custo de reposição do profissional, a fim de não haver duplicidade de provisionamento.</t>
  </si>
  <si>
    <t>Em caso de alteração dos percentuais do 2.2, justificar:</t>
  </si>
  <si>
    <t>Multa do FGTS e Contribuição Social do Aviso Prévio Indenizado e Aviso Prévio Trabalhado</t>
  </si>
  <si>
    <t>Incidência do Submódulo 2.2 - Sobre o Aviso Previo Trabalhado</t>
  </si>
  <si>
    <t>Auxílio Saúde ou cesta básica suplementar</t>
  </si>
  <si>
    <t>Seguro de Vida</t>
  </si>
  <si>
    <t>Materiais e equipamentos</t>
  </si>
  <si>
    <t>Valor Unitário Estimado</t>
  </si>
  <si>
    <t>C - Cesta Básica</t>
  </si>
  <si>
    <t>D - Auxílio Saúde ou cesta básica suplementar</t>
  </si>
  <si>
    <t>Cesta Básica</t>
  </si>
  <si>
    <t>Outro (especificar):</t>
  </si>
  <si>
    <t>Especificar</t>
  </si>
  <si>
    <t>Outro</t>
  </si>
  <si>
    <t xml:space="preserve">VALOR UNITÁRIO
DO POSTO </t>
  </si>
  <si>
    <t>VALOR MENSAL ESTIMADO</t>
  </si>
  <si>
    <t xml:space="preserve">VALOR ANUAL ESTIMADO </t>
  </si>
  <si>
    <t>5- Eventual solicitação de esclarecimentos deverão seguir o prazos e condições estabelecidos no item 21 do Edital.</t>
  </si>
  <si>
    <t>XXXXXXX</t>
  </si>
  <si>
    <t xml:space="preserve">Nome </t>
  </si>
  <si>
    <t>Nota 13:  Item C - Aviso Prévio Trabalhado - percentual relativo ao 1º ano de contrato. A partir das suas prorrogações, esse percentual será reduzido à um décimo do valor, em consonância aos Acórdãos 1.186/2017-TCU-Plenário, Acórdãos 1904/2007-TCU-Plenário e 3006/2010-TCU-Plenário.</t>
  </si>
  <si>
    <t xml:space="preserve">Estimativa de 5% de funcionários demitidos, conforme manual MP. </t>
  </si>
  <si>
    <t>Valor efetivo Transporte</t>
  </si>
  <si>
    <t>Custo mensal por usuários</t>
  </si>
  <si>
    <t>Valor do desconto (empregado)</t>
  </si>
  <si>
    <t>Transporte</t>
  </si>
  <si>
    <r>
      <t xml:space="preserve">OBJETO: </t>
    </r>
    <r>
      <rPr>
        <sz val="10"/>
        <color theme="1"/>
        <rFont val="Arial"/>
        <family val="2"/>
      </rPr>
      <t>Contratação de serviços continuados de apoio administrativo, na categoria de Secretário Executivo, em regime de dedicação exclusiva, nas dependências da Estação Quarentenária de Cananéia/SP</t>
    </r>
  </si>
  <si>
    <t xml:space="preserve">Convenção Coletiva de Trabalho 2019/2020 do Sindicato das Secretárias e Secretários do Estado de São Paulo - SINSESP - Registro MTE nº SP009042/2019 </t>
  </si>
  <si>
    <t xml:space="preserve">Levantamento de Pregões similares de outros entes Federais </t>
  </si>
  <si>
    <t>Portaria MPDG nº 443 de 27/12/2018</t>
  </si>
  <si>
    <t>Decreto nº 9507 de 21/09/2018</t>
  </si>
  <si>
    <t>8- Foi considerado para os cálculos deste processo, a prevalência da Convenção Coletiva, nos termos estabelecidos o art. 611-A da Lei 13.467 de 13/07/2017 (reforma trabalhista), sendo utilizada Sindicato das Secretárias e Secretários do Estado de São Paulo - SINSESP - Registro MTE nº SP009042/2019 em vigor</t>
  </si>
  <si>
    <t>PROCESSO Nº. : 21052.007038/2019-96</t>
  </si>
  <si>
    <t>Contratação de serviços continuados de apoio administrativo, na categoria de Secretário Executivo (CBO 2523-05), em regime de dedicação exclusiva, nas dependências da Estação Quarentenária de Cananéia/SP</t>
  </si>
  <si>
    <t>SP009042/2019</t>
  </si>
  <si>
    <t>Sindicato das Secretárias e Secretários do Estado de São Paulo - SINSESP</t>
  </si>
  <si>
    <t xml:space="preserve">A - Salário Base 
</t>
  </si>
  <si>
    <t>Dias trabalhados</t>
  </si>
  <si>
    <t>RAT = 2% conforme código 8211-3/00 do Anexo V do Decreto 3048/1999</t>
  </si>
  <si>
    <t>E - Seguro de Vida</t>
  </si>
  <si>
    <t xml:space="preserve">CBO </t>
  </si>
  <si>
    <t>2523-05</t>
  </si>
  <si>
    <t xml:space="preserve">Secretária Executiva </t>
  </si>
  <si>
    <t>F - Outro (especificar)</t>
  </si>
  <si>
    <t>CALÇA SOCIAL FEMININA: Tamanho personalizado, em tecido bi elastic, elastano sem bolso e com cós; corte acinturado clássico; modelo: flare, cor a definir pela contratante após apresentação de planilha de cores pela contratada.</t>
  </si>
  <si>
    <t>BLUSA SOCIAL FEMININA: Tamanho personalizado, com 65% Poliéster, 30% Algodão e 5% Elastano, manga 3/4, 2 cm de dobra na barra, fechamento por botões e estrutura maleável, gola de ponta, levemente acinturada nas laterais, cor a definir pela contratante após apresentação de planilha de cores pela contratada.</t>
  </si>
  <si>
    <t>BLAZER SOCIAL FEMININO: Tamanho personalizado, forrado, em tecido bi elastic, composição 95% poliéster e 5% elastano sem bolsos, com 03 botões, corte acinturado, manga longa, cor a definir pela contratante após apresentação de planilha de cores pela contratada.</t>
  </si>
  <si>
    <t>PEÇA</t>
  </si>
  <si>
    <t>02 (duas) peças por semestre</t>
  </si>
  <si>
    <t>03 (duas) peças por semestre</t>
  </si>
  <si>
    <t>01 (uma) peça por semestre</t>
  </si>
  <si>
    <t>Qtd Anual por posto</t>
  </si>
  <si>
    <t>Custo Anual Estimado por posto</t>
  </si>
  <si>
    <t>Custo Mensal Estimado por posto</t>
  </si>
  <si>
    <t xml:space="preserve">B.1.2 - COFINS -  considerar o enquadramento tributário da empresa. Deverá haver comprovação documentação. Na estimativa, foi considerado  lucro real = 7,60%
Fonte: base estudo de composição de custos da SEGES/MP para o Estado de São Paulo </t>
  </si>
  <si>
    <t xml:space="preserve">Estimativa máxima com base estudo de composição de custos (limpeza) da SEGES/MP para o Estado de São Paulo </t>
  </si>
  <si>
    <t>No. Ausências /365 *% ocorrência</t>
  </si>
  <si>
    <t>Memória de cálculo</t>
  </si>
  <si>
    <t>3- É obrigatória a utilização e o preenchimente destas planilhas, conforme este arquivo em excel, sob pena de desclassificação da proposta, confome item 8.3.1</t>
  </si>
  <si>
    <t>Nota 01 -Não há disponiblidade de transporte público regular que atenda a  Estação Quarentenária de Cananéia devido sua localização geográfica</t>
  </si>
  <si>
    <t>B - Auxílio Refeição</t>
  </si>
  <si>
    <t>Assistência Odontológica</t>
  </si>
  <si>
    <t>Nota 02 A CCT SINSESP 2019/2020 utilizada não preve auxílio refeição.  Contudo, na considerando o disposto na sua cláusula 31º - Benefícios da Categoria Preponderante, estabelece que para benefícios previstos em normas coletivas aplicáveis à categoria preponderante ficam estendidas aos seus empregados. Como no presente processo, tende como preponderância a participação de empresas de Prestação de Serviços vinculadas ao SINDEEPRES/SINDIPRESTEM, foi utilizada os benefícios constantes do COMUNICADO CONJUNTO SINDEPRESTEM / SINDEEPRES DA CONVENÇÃO COLETIVA DE TRABALHO "GERAL" 2020.</t>
  </si>
  <si>
    <t>Nota 03 A CCT SINSESP 2019/2020 utilizada não preve cesta básica.  Contudo, na considerando o disposto na sua cláusula 31º - Benefícios da Categoria Preponderante, estabelece que para benefícios previstos em normas coletivas aplicáveis à categoria preponderante ficam estendidas aos seus empregados. Como no presente processo, tende como preponderância a participação de empresas de Prestação de Serviços vinculadas ao SINDEEPRES/SINDIPRESTEM, foi utilizada os benefícios constantes do COMUNICADO CONJUNTO SINDEPRESTEM / SINDEEPRES DA CONVENÇÃO COLETIVA DE TRABALHO "GERAL" 2020.</t>
  </si>
  <si>
    <t>Nota 04 A CCT SINSESP 2019/2020 utilizada não preve cesta básica.  Contudo, na considerando o disposto na sua cláusula 31º - Benefícios da Categoria Preponderante, estabelece que para benefícios previstos em normas coletivas aplicáveis à categoria preponderante ficam estendidas aos seus empregados. Como no presente processo, tende como preponderância a participação de empresas de Prestação de Serviços vinculadas ao SINDEEPRES/SINDIPRESTEM, foi utilizada os benefícios constantes do COMUNICADO CONJUNTO SINDEPRESTEM / SINDEEPRES DA CONVENÇÃO COLETIVA DE TRABALHO "GERAL" 2020.</t>
  </si>
  <si>
    <t>Nota 1 - Foi considerado para definição do salário base a metodologias, estudos, levantamentos e pesquisas de mercado apresentados no item 9 do Anexo I-A – Estudos Preliminares.  O salário base utilizado foi estabelecido conforme ampla pesquisa salarial de mercado, visando garantir segurança na disponibilização de serviços de qualidade com profissionais qualificados e capacitados, conforme justificativa apresentada nos Estudos Preliminares</t>
  </si>
  <si>
    <t xml:space="preserve">4% sobre total da remuneração </t>
  </si>
  <si>
    <t>conforme item 14 do Anexo XII (Conta Vinculada) da IN 005/2017, com alíquota ajustada em função da exclusão da rubrica “Contribuição Social” de 10% sobre o FGTS (Lei nº 13.932/2019), seguinto orientação SEGES em 27/01/2020 no Portal ComprasGovernamentais.</t>
  </si>
  <si>
    <t>OBSERVAÇÕES:</t>
  </si>
  <si>
    <r>
      <t>B.1.1 - PIS - considerar o enquadramento tributário da empresa. Deverá haver comprovação documentação. Na estimativa, foi considerado  lucro real = 1,65%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
Fonte: base estudo de composição de custos da SEGES/MP para o Estado de São Paulo </t>
    </r>
  </si>
  <si>
    <r>
      <t xml:space="preserve">1) </t>
    </r>
    <r>
      <rPr>
        <b/>
        <u/>
        <sz val="9"/>
        <color theme="1"/>
        <rFont val="Calibri"/>
        <family val="2"/>
        <scheme val="minor"/>
      </rPr>
      <t>CASO A EMPRESA SEJA OPTANTE PELO SIMPLES NACIONAL</t>
    </r>
    <r>
      <rPr>
        <b/>
        <sz val="9"/>
        <color theme="1"/>
        <rFont val="Calibri"/>
        <family val="2"/>
        <scheme val="minor"/>
      </rPr>
      <t>: DEVE SER INFORMADO TAMBÉM O FATURAMENTO DOS ÚLTIMOS 12 MESES, COM O ENVIO DO EXTRATO DO SIMPLES NACIONAL OU DECLARAÇÃO CONTÁBIL CONSOLIDADA</t>
    </r>
  </si>
  <si>
    <r>
      <t xml:space="preserve">2) </t>
    </r>
    <r>
      <rPr>
        <b/>
        <u/>
        <sz val="9"/>
        <color theme="1"/>
        <rFont val="Calibri"/>
        <family val="2"/>
        <scheme val="minor"/>
      </rPr>
      <t>CASO A EMPRESA SEJA OPTANTE PELO LUCRO REAL (COM DIREITO À INCIDÊNCIA NÃO CUMULATIVA DE CONTRIBUIÇÕES AO PIS E COFINS)</t>
    </r>
    <r>
      <rPr>
        <b/>
        <sz val="9"/>
        <color theme="1"/>
        <rFont val="Calibri"/>
        <family val="2"/>
        <scheme val="minor"/>
      </rPr>
      <t>: DEVEM COTAR AS ALÍQUOTAS MÉDIAS EFETIVAMENTE RECOLHIDAS DESSAS CONTRIBUIÇÕES. PARA FINS DE COMPROVAÇÃO DAS ALÍQUOTAS MÉDIAS EFETIVAS, DEVERÃO APRESENTAR OS DOCUMENTOS DE ESCRITURAÇÃO FISCAL DIGITAL DA CONTRIBUIÇÃO (EFD-CONTRIBUIÇÕES) PARA O PIS/PASEP E COFINS DOS ÚLTIMOS 12 (DOZE) MESES ANTERIORES À APRESENTAÇÃO DA PROPOSTA, OU OUTRO MEIO HÁBIL, EM QUE SEJA POSSÍVEL DEMONSTRAR AS ALÍQUOTAS MÉDIAS EFETIVAS.
2.1) A COMPROVAÇÃO DAS ALÍQUOTAS MÉDIAS EFETIVAS DEVERÁ SER FEITA TAMBÉM NO MOMENTO DA REPACTUAÇÃO OU DA RENOVAÇÃO CONTRATUAL A FIM DE SE PROMOVER OS AJUSTES NECESSÁRIOS DECORRENTES DAS OSCILAÇÕES DOS CUSTOS EFETIVOS DE PIS E COFINS.</t>
    </r>
  </si>
  <si>
    <t xml:space="preserve">Multa do FGTS  sobre Aviso Prévio Indenizado e Aviso Prévio Trabalhado  </t>
  </si>
  <si>
    <t xml:space="preserve">Férias </t>
  </si>
  <si>
    <t>Custo do repositor</t>
  </si>
  <si>
    <t>Salário</t>
  </si>
  <si>
    <t>1/12 do 13º salário</t>
  </si>
  <si>
    <t>1/12 de férias</t>
  </si>
  <si>
    <t>1/12 de 1/3 férias</t>
  </si>
  <si>
    <t>encargos sociais</t>
  </si>
  <si>
    <t>benefícios</t>
  </si>
  <si>
    <t>Subtotal</t>
  </si>
  <si>
    <t>média de 22 dias úteis/ano X custo dia/repositor</t>
  </si>
  <si>
    <t>(No. Ausências*% ocorrência/ano)X</t>
  </si>
  <si>
    <t>a</t>
  </si>
  <si>
    <t>b</t>
  </si>
  <si>
    <t>c</t>
  </si>
  <si>
    <t>d</t>
  </si>
  <si>
    <t>e</t>
  </si>
  <si>
    <t>f</t>
  </si>
  <si>
    <t>Custo do dia do Repositor (total/30 dias)</t>
  </si>
  <si>
    <t>Memória de cálculo conforme aba "Tabela de apoio"</t>
  </si>
  <si>
    <t>Estimativa custo anual reposição</t>
  </si>
  <si>
    <t>Custo mensal de reposição</t>
  </si>
  <si>
    <t>Estimativa de incidência (em %)</t>
  </si>
  <si>
    <t>-</t>
  </si>
  <si>
    <t>Ausência legal por ano (dias)</t>
  </si>
  <si>
    <t>Previsão de dias úteis de reposição ano
(A)</t>
  </si>
  <si>
    <t>Nota 14 - Estimativa de cálculo do custo dos dias trabalhados do repositor considerando alteração da Nota 1 do Módulo 4 - Custo de Reposição do Profissional Ausente conforme IN SEGES nº 07 /2018 de 20/09/2018 e orientações SEGES no item 5.2 e 6.2 de FAQ da IN nº 5/2017</t>
  </si>
  <si>
    <t>Pr. El. 03/2020</t>
  </si>
  <si>
    <t>Comunicado Conjunto SINDEPRESTEM / SINDEEPRES DA CONVENÇÃO COLETIVA DE TRABALHO "GERAL" 2020.</t>
  </si>
  <si>
    <t>ANEXO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</si>
</sst>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-* #,##0.0000_-;\-* #,##0.0000_-;_-* &quot;-&quot;??_-;_-@_-"/>
    <numFmt numFmtId="167" formatCode="&quot; R$ &quot;#,##0.00\ ;&quot; R$ (&quot;#,##0.00\);&quot; R$ -&quot;#\ ;@\ "/>
    <numFmt numFmtId="168" formatCode="0.000%"/>
    <numFmt numFmtId="169" formatCode="[$-416]0%"/>
    <numFmt numFmtId="170" formatCode="_-* #,##0_-;\-* #,##0_-;_-* &quot;-&quot;??_-;_-@_-"/>
  </numFmts>
  <fonts count="5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4"/>
      <color theme="1"/>
      <name val="Arial"/>
      <family val="2"/>
    </font>
    <font>
      <sz val="9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  <charset val="1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8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67" fontId="10" fillId="0" borderId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34" fillId="0" borderId="0"/>
    <xf numFmtId="167" fontId="34" fillId="0" borderId="0" applyBorder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9" fontId="44" fillId="0" borderId="0" applyFont="0" applyBorder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47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43" fontId="5" fillId="0" borderId="0" xfId="0" applyNumberFormat="1" applyFont="1"/>
    <xf numFmtId="4" fontId="5" fillId="0" borderId="0" xfId="0" applyNumberFormat="1" applyFont="1"/>
    <xf numFmtId="0" fontId="7" fillId="3" borderId="0" xfId="0" applyFont="1" applyFill="1" applyAlignment="1">
      <alignment horizontal="center"/>
    </xf>
    <xf numFmtId="0" fontId="8" fillId="3" borderId="0" xfId="0" applyFont="1" applyFill="1"/>
    <xf numFmtId="0" fontId="0" fillId="0" borderId="0" xfId="0" applyAlignment="1">
      <alignment horizontal="center"/>
    </xf>
    <xf numFmtId="43" fontId="0" fillId="0" borderId="10" xfId="2" applyFont="1" applyBorder="1" applyAlignment="1">
      <alignment horizontal="center"/>
    </xf>
    <xf numFmtId="43" fontId="0" fillId="0" borderId="10" xfId="0" applyNumberFormat="1" applyBorder="1" applyAlignment="1">
      <alignment horizontal="center"/>
    </xf>
    <xf numFmtId="0" fontId="15" fillId="7" borderId="0" xfId="0" applyFont="1" applyFill="1"/>
    <xf numFmtId="0" fontId="0" fillId="7" borderId="0" xfId="0" applyFill="1" applyAlignment="1">
      <alignment horizontal="center"/>
    </xf>
    <xf numFmtId="0" fontId="0" fillId="4" borderId="10" xfId="0" applyFill="1" applyBorder="1" applyAlignment="1">
      <alignment wrapText="1"/>
    </xf>
    <xf numFmtId="43" fontId="0" fillId="9" borderId="18" xfId="2" applyFont="1" applyFill="1" applyBorder="1" applyAlignment="1">
      <alignment horizontal="center"/>
    </xf>
    <xf numFmtId="43" fontId="0" fillId="9" borderId="18" xfId="0" applyNumberFormat="1" applyFill="1" applyBorder="1" applyAlignment="1">
      <alignment horizontal="center"/>
    </xf>
    <xf numFmtId="43" fontId="15" fillId="9" borderId="19" xfId="0" applyNumberFormat="1" applyFont="1" applyFill="1" applyBorder="1" applyAlignment="1">
      <alignment horizontal="center"/>
    </xf>
    <xf numFmtId="0" fontId="17" fillId="10" borderId="20" xfId="0" applyFont="1" applyFill="1" applyBorder="1"/>
    <xf numFmtId="0" fontId="18" fillId="10" borderId="21" xfId="0" applyFont="1" applyFill="1" applyBorder="1" applyAlignment="1">
      <alignment horizontal="center"/>
    </xf>
    <xf numFmtId="0" fontId="17" fillId="10" borderId="22" xfId="0" applyFont="1" applyFill="1" applyBorder="1"/>
    <xf numFmtId="0" fontId="15" fillId="8" borderId="7" xfId="0" applyFont="1" applyFill="1" applyBorder="1" applyAlignment="1">
      <alignment wrapText="1"/>
    </xf>
    <xf numFmtId="0" fontId="15" fillId="8" borderId="10" xfId="0" applyFont="1" applyFill="1" applyBorder="1" applyAlignment="1">
      <alignment horizontal="center" wrapText="1"/>
    </xf>
    <xf numFmtId="0" fontId="15" fillId="8" borderId="8" xfId="0" applyFont="1" applyFill="1" applyBorder="1" applyAlignment="1">
      <alignment horizontal="center" wrapText="1"/>
    </xf>
    <xf numFmtId="0" fontId="22" fillId="8" borderId="10" xfId="0" applyFont="1" applyFill="1" applyBorder="1" applyAlignment="1">
      <alignment horizontal="center" wrapText="1"/>
    </xf>
    <xf numFmtId="0" fontId="22" fillId="8" borderId="11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7" fillId="11" borderId="0" xfId="0" applyFont="1" applyFill="1"/>
    <xf numFmtId="0" fontId="18" fillId="11" borderId="0" xfId="0" applyFont="1" applyFill="1" applyAlignment="1">
      <alignment horizontal="center"/>
    </xf>
    <xf numFmtId="0" fontId="26" fillId="0" borderId="0" xfId="0" applyFont="1" applyAlignment="1">
      <alignment horizontal="center"/>
    </xf>
    <xf numFmtId="0" fontId="5" fillId="0" borderId="0" xfId="0" applyFont="1" applyAlignment="1">
      <alignment horizontal="left" vertical="justify"/>
    </xf>
    <xf numFmtId="0" fontId="5" fillId="0" borderId="10" xfId="0" applyFont="1" applyBorder="1" applyAlignment="1">
      <alignment horizontal="center"/>
    </xf>
    <xf numFmtId="49" fontId="3" fillId="0" borderId="10" xfId="2" applyNumberFormat="1" applyFont="1" applyBorder="1" applyAlignment="1">
      <alignment horizontal="center"/>
    </xf>
    <xf numFmtId="164" fontId="3" fillId="0" borderId="10" xfId="1" applyFont="1" applyBorder="1"/>
    <xf numFmtId="164" fontId="5" fillId="0" borderId="10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/>
    </xf>
    <xf numFmtId="164" fontId="5" fillId="0" borderId="10" xfId="1" applyFont="1" applyBorder="1"/>
    <xf numFmtId="0" fontId="5" fillId="3" borderId="10" xfId="0" applyFont="1" applyFill="1" applyBorder="1" applyAlignment="1">
      <alignment horizontal="center"/>
    </xf>
    <xf numFmtId="10" fontId="3" fillId="0" borderId="10" xfId="2" applyNumberFormat="1" applyFont="1" applyBorder="1" applyAlignment="1">
      <alignment horizontal="center"/>
    </xf>
    <xf numFmtId="10" fontId="5" fillId="0" borderId="10" xfId="0" applyNumberFormat="1" applyFont="1" applyBorder="1" applyAlignment="1">
      <alignment horizontal="center"/>
    </xf>
    <xf numFmtId="10" fontId="5" fillId="0" borderId="10" xfId="0" applyNumberFormat="1" applyFont="1" applyBorder="1" applyAlignment="1">
      <alignment horizontal="center" vertical="center"/>
    </xf>
    <xf numFmtId="10" fontId="5" fillId="0" borderId="10" xfId="7" applyNumberFormat="1" applyFont="1" applyBorder="1" applyAlignment="1">
      <alignment horizontal="center" vertical="center"/>
    </xf>
    <xf numFmtId="10" fontId="6" fillId="0" borderId="10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164" fontId="6" fillId="9" borderId="10" xfId="1" applyFont="1" applyFill="1" applyBorder="1"/>
    <xf numFmtId="0" fontId="29" fillId="0" borderId="10" xfId="0" applyFont="1" applyBorder="1" applyAlignment="1">
      <alignment horizontal="center" vertical="center" wrapText="1"/>
    </xf>
    <xf numFmtId="10" fontId="2" fillId="9" borderId="10" xfId="2" applyNumberFormat="1" applyFont="1" applyFill="1" applyBorder="1" applyAlignment="1">
      <alignment horizontal="center"/>
    </xf>
    <xf numFmtId="164" fontId="2" fillId="8" borderId="10" xfId="1" applyFont="1" applyFill="1" applyBorder="1"/>
    <xf numFmtId="164" fontId="6" fillId="0" borderId="10" xfId="1" applyFont="1" applyBorder="1"/>
    <xf numFmtId="164" fontId="6" fillId="8" borderId="10" xfId="1" applyFont="1" applyFill="1" applyBorder="1"/>
    <xf numFmtId="4" fontId="6" fillId="0" borderId="10" xfId="0" applyNumberFormat="1" applyFont="1" applyBorder="1" applyAlignment="1">
      <alignment horizontal="center"/>
    </xf>
    <xf numFmtId="10" fontId="6" fillId="9" borderId="10" xfId="0" applyNumberFormat="1" applyFont="1" applyFill="1" applyBorder="1" applyAlignment="1">
      <alignment horizontal="center"/>
    </xf>
    <xf numFmtId="10" fontId="5" fillId="0" borderId="10" xfId="0" applyNumberFormat="1" applyFont="1" applyBorder="1" applyAlignment="1">
      <alignment horizontal="center" wrapText="1"/>
    </xf>
    <xf numFmtId="10" fontId="32" fillId="13" borderId="10" xfId="7" applyNumberFormat="1" applyFont="1" applyFill="1" applyBorder="1" applyAlignment="1" applyProtection="1">
      <alignment horizontal="center" vertical="center" wrapText="1"/>
      <protection locked="0"/>
    </xf>
    <xf numFmtId="168" fontId="32" fillId="13" borderId="10" xfId="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164" fontId="6" fillId="0" borderId="0" xfId="1" applyFont="1"/>
    <xf numFmtId="0" fontId="9" fillId="0" borderId="0" xfId="0" applyFont="1"/>
    <xf numFmtId="166" fontId="5" fillId="0" borderId="0" xfId="0" applyNumberFormat="1" applyFont="1"/>
    <xf numFmtId="10" fontId="33" fillId="0" borderId="10" xfId="0" applyNumberFormat="1" applyFont="1" applyBorder="1" applyAlignment="1">
      <alignment horizontal="center"/>
    </xf>
    <xf numFmtId="4" fontId="33" fillId="0" borderId="10" xfId="0" applyNumberFormat="1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33" fillId="0" borderId="10" xfId="0" applyFont="1" applyBorder="1" applyAlignment="1">
      <alignment horizontal="center" vertical="center"/>
    </xf>
    <xf numFmtId="10" fontId="4" fillId="0" borderId="10" xfId="0" applyNumberFormat="1" applyFont="1" applyBorder="1" applyAlignment="1">
      <alignment horizontal="center"/>
    </xf>
    <xf numFmtId="164" fontId="4" fillId="0" borderId="10" xfId="1" applyFont="1" applyBorder="1"/>
    <xf numFmtId="0" fontId="4" fillId="0" borderId="10" xfId="0" applyFont="1" applyBorder="1" applyAlignment="1">
      <alignment horizontal="left"/>
    </xf>
    <xf numFmtId="10" fontId="4" fillId="0" borderId="10" xfId="0" applyNumberFormat="1" applyFont="1" applyBorder="1" applyAlignment="1">
      <alignment horizontal="center" vertical="center"/>
    </xf>
    <xf numFmtId="164" fontId="4" fillId="0" borderId="10" xfId="1" applyFont="1" applyBorder="1" applyAlignment="1">
      <alignment horizontal="center"/>
    </xf>
    <xf numFmtId="0" fontId="4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left"/>
    </xf>
    <xf numFmtId="10" fontId="4" fillId="0" borderId="0" xfId="0" applyNumberFormat="1" applyFont="1" applyAlignment="1">
      <alignment horizontal="center"/>
    </xf>
    <xf numFmtId="164" fontId="4" fillId="0" borderId="0" xfId="1" applyFont="1" applyAlignment="1">
      <alignment horizontal="center"/>
    </xf>
    <xf numFmtId="43" fontId="6" fillId="8" borderId="16" xfId="2" applyFont="1" applyFill="1" applyBorder="1" applyAlignment="1">
      <alignment horizontal="center"/>
    </xf>
    <xf numFmtId="0" fontId="32" fillId="5" borderId="1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justify" wrapText="1"/>
    </xf>
    <xf numFmtId="0" fontId="24" fillId="0" borderId="0" xfId="0" applyFont="1" applyAlignment="1">
      <alignment horizontal="center"/>
    </xf>
    <xf numFmtId="0" fontId="6" fillId="0" borderId="0" xfId="0" applyFont="1"/>
    <xf numFmtId="0" fontId="0" fillId="5" borderId="10" xfId="0" applyFill="1" applyBorder="1"/>
    <xf numFmtId="164" fontId="5" fillId="0" borderId="0" xfId="0" applyNumberFormat="1" applyFont="1"/>
    <xf numFmtId="0" fontId="15" fillId="5" borderId="27" xfId="0" applyFont="1" applyFill="1" applyBorder="1" applyAlignment="1" applyProtection="1">
      <alignment horizontal="left" vertical="center"/>
      <protection locked="0"/>
    </xf>
    <xf numFmtId="14" fontId="15" fillId="5" borderId="10" xfId="0" applyNumberFormat="1" applyFont="1" applyFill="1" applyBorder="1" applyAlignment="1" applyProtection="1">
      <alignment horizontal="left" vertical="center"/>
      <protection locked="0"/>
    </xf>
    <xf numFmtId="0" fontId="15" fillId="5" borderId="10" xfId="0" applyFont="1" applyFill="1" applyBorder="1" applyAlignment="1" applyProtection="1">
      <alignment horizontal="center" vertical="center"/>
      <protection locked="0"/>
    </xf>
    <xf numFmtId="43" fontId="0" fillId="5" borderId="10" xfId="2" applyFont="1" applyFill="1" applyBorder="1" applyAlignment="1" applyProtection="1">
      <alignment horizontal="center"/>
      <protection locked="0"/>
    </xf>
    <xf numFmtId="166" fontId="21" fillId="5" borderId="10" xfId="2" applyNumberFormat="1" applyFont="1" applyFill="1" applyBorder="1" applyAlignment="1" applyProtection="1">
      <alignment horizontal="center"/>
      <protection locked="0"/>
    </xf>
    <xf numFmtId="10" fontId="0" fillId="5" borderId="10" xfId="7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0" fontId="0" fillId="4" borderId="10" xfId="0" applyFill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0" xfId="0" applyProtection="1"/>
    <xf numFmtId="0" fontId="27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15" fillId="0" borderId="0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wrapText="1"/>
    </xf>
    <xf numFmtId="14" fontId="15" fillId="0" borderId="0" xfId="0" applyNumberFormat="1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wrapText="1"/>
    </xf>
    <xf numFmtId="0" fontId="15" fillId="0" borderId="0" xfId="0" applyFont="1" applyFill="1" applyBorder="1" applyAlignment="1" applyProtection="1">
      <alignment horizontal="center"/>
    </xf>
    <xf numFmtId="0" fontId="36" fillId="15" borderId="20" xfId="0" applyFont="1" applyFill="1" applyBorder="1" applyAlignment="1" applyProtection="1">
      <alignment horizontal="center" vertical="center" wrapText="1"/>
    </xf>
    <xf numFmtId="0" fontId="36" fillId="15" borderId="36" xfId="0" applyFont="1" applyFill="1" applyBorder="1" applyAlignment="1" applyProtection="1">
      <alignment horizontal="center" vertical="center" wrapText="1"/>
    </xf>
    <xf numFmtId="0" fontId="36" fillId="15" borderId="37" xfId="0" applyFont="1" applyFill="1" applyBorder="1" applyAlignment="1" applyProtection="1">
      <alignment horizontal="center" vertical="center" wrapText="1"/>
    </xf>
    <xf numFmtId="0" fontId="36" fillId="15" borderId="35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4" fontId="0" fillId="0" borderId="0" xfId="0" applyNumberForma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 vertical="top"/>
    </xf>
    <xf numFmtId="0" fontId="0" fillId="0" borderId="0" xfId="0" applyBorder="1"/>
    <xf numFmtId="0" fontId="0" fillId="5" borderId="3" xfId="0" applyFill="1" applyBorder="1" applyProtection="1">
      <protection locked="0"/>
    </xf>
    <xf numFmtId="0" fontId="0" fillId="5" borderId="0" xfId="0" applyFill="1" applyProtection="1">
      <protection locked="0"/>
    </xf>
    <xf numFmtId="0" fontId="15" fillId="0" borderId="0" xfId="0" applyFont="1" applyFill="1"/>
    <xf numFmtId="0" fontId="0" fillId="0" borderId="0" xfId="0" applyFill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center"/>
    </xf>
    <xf numFmtId="14" fontId="15" fillId="5" borderId="1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/>
    <xf numFmtId="0" fontId="0" fillId="9" borderId="17" xfId="0" applyFill="1" applyBorder="1"/>
    <xf numFmtId="0" fontId="15" fillId="4" borderId="10" xfId="0" applyFont="1" applyFill="1" applyBorder="1" applyAlignment="1"/>
    <xf numFmtId="43" fontId="0" fillId="5" borderId="10" xfId="0" applyNumberFormat="1" applyFill="1" applyBorder="1" applyAlignment="1" applyProtection="1">
      <alignment horizontal="center"/>
      <protection locked="0"/>
    </xf>
    <xf numFmtId="43" fontId="0" fillId="9" borderId="28" xfId="2" applyFont="1" applyFill="1" applyBorder="1" applyAlignment="1">
      <alignment horizontal="center"/>
    </xf>
    <xf numFmtId="0" fontId="24" fillId="0" borderId="0" xfId="0" applyFont="1" applyAlignment="1"/>
    <xf numFmtId="0" fontId="38" fillId="0" borderId="0" xfId="0" applyFont="1" applyAlignment="1"/>
    <xf numFmtId="0" fontId="19" fillId="0" borderId="0" xfId="0" applyFont="1" applyAlignment="1"/>
    <xf numFmtId="0" fontId="14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164" fontId="5" fillId="0" borderId="38" xfId="1" applyFont="1" applyBorder="1" applyAlignment="1">
      <alignment horizontal="center" vertical="center"/>
    </xf>
    <xf numFmtId="164" fontId="5" fillId="0" borderId="39" xfId="1" applyFont="1" applyBorder="1" applyAlignment="1">
      <alignment horizontal="center" vertical="center"/>
    </xf>
    <xf numFmtId="164" fontId="5" fillId="5" borderId="38" xfId="1" applyNumberFormat="1" applyFont="1" applyFill="1" applyBorder="1" applyAlignment="1" applyProtection="1">
      <alignment horizontal="center" vertical="center"/>
      <protection locked="0"/>
    </xf>
    <xf numFmtId="0" fontId="5" fillId="9" borderId="38" xfId="1" applyNumberFormat="1" applyFont="1" applyFill="1" applyBorder="1" applyAlignment="1">
      <alignment horizontal="center" vertical="center"/>
    </xf>
    <xf numFmtId="43" fontId="5" fillId="9" borderId="38" xfId="1" applyNumberFormat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left" vertical="center" wrapText="1"/>
    </xf>
    <xf numFmtId="43" fontId="14" fillId="5" borderId="10" xfId="2" applyFont="1" applyFill="1" applyBorder="1" applyAlignment="1" applyProtection="1">
      <alignment horizontal="center"/>
      <protection locked="0"/>
    </xf>
    <xf numFmtId="0" fontId="0" fillId="0" borderId="0" xfId="0"/>
    <xf numFmtId="0" fontId="0" fillId="4" borderId="10" xfId="0" applyFill="1" applyBorder="1" applyAlignment="1">
      <alignment horizontal="center" wrapText="1"/>
    </xf>
    <xf numFmtId="0" fontId="15" fillId="7" borderId="0" xfId="0" applyFont="1" applyFill="1"/>
    <xf numFmtId="0" fontId="0" fillId="4" borderId="10" xfId="0" applyFill="1" applyBorder="1" applyAlignment="1">
      <alignment wrapText="1"/>
    </xf>
    <xf numFmtId="10" fontId="0" fillId="5" borderId="10" xfId="0" applyNumberFormat="1" applyFill="1" applyBorder="1" applyProtection="1">
      <protection locked="0"/>
    </xf>
    <xf numFmtId="10" fontId="0" fillId="5" borderId="10" xfId="7" applyNumberFormat="1" applyFont="1" applyFill="1" applyBorder="1" applyProtection="1">
      <protection locked="0"/>
    </xf>
    <xf numFmtId="0" fontId="0" fillId="0" borderId="0" xfId="0" applyFill="1"/>
    <xf numFmtId="0" fontId="28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4" borderId="10" xfId="0" applyFill="1" applyBorder="1" applyAlignment="1">
      <alignment horizontal="center" wrapText="1"/>
    </xf>
    <xf numFmtId="0" fontId="15" fillId="7" borderId="0" xfId="0" applyFont="1" applyFill="1"/>
    <xf numFmtId="0" fontId="0" fillId="5" borderId="11" xfId="0" applyFill="1" applyBorder="1" applyAlignment="1" applyProtection="1">
      <alignment vertical="top"/>
      <protection locked="0"/>
    </xf>
    <xf numFmtId="0" fontId="0" fillId="5" borderId="16" xfId="0" applyFill="1" applyBorder="1" applyAlignment="1" applyProtection="1">
      <alignment vertical="top"/>
      <protection locked="0"/>
    </xf>
    <xf numFmtId="0" fontId="39" fillId="9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44" fontId="42" fillId="0" borderId="11" xfId="5" applyFont="1" applyFill="1" applyBorder="1" applyAlignment="1" applyProtection="1">
      <alignment horizontal="center" vertical="center" wrapText="1"/>
    </xf>
    <xf numFmtId="0" fontId="42" fillId="0" borderId="0" xfId="0" applyFont="1" applyFill="1" applyBorder="1" applyAlignment="1" applyProtection="1">
      <alignment horizontal="center" vertical="center" wrapText="1"/>
    </xf>
    <xf numFmtId="0" fontId="42" fillId="0" borderId="6" xfId="0" applyFont="1" applyFill="1" applyBorder="1" applyAlignment="1" applyProtection="1">
      <alignment horizontal="center" vertical="center" wrapText="1"/>
    </xf>
    <xf numFmtId="44" fontId="42" fillId="15" borderId="6" xfId="0" applyNumberFormat="1" applyFont="1" applyFill="1" applyBorder="1" applyAlignment="1" applyProtection="1">
      <alignment horizontal="center" vertical="center" wrapText="1"/>
    </xf>
    <xf numFmtId="0" fontId="15" fillId="7" borderId="0" xfId="0" applyFont="1" applyFill="1" applyProtection="1"/>
    <xf numFmtId="0" fontId="15" fillId="0" borderId="0" xfId="0" applyFont="1" applyFill="1" applyProtection="1"/>
    <xf numFmtId="0" fontId="0" fillId="0" borderId="0" xfId="0" applyFill="1" applyAlignment="1" applyProtection="1">
      <alignment horizontal="center"/>
    </xf>
    <xf numFmtId="0" fontId="17" fillId="11" borderId="0" xfId="0" applyFont="1" applyFill="1" applyProtection="1"/>
    <xf numFmtId="0" fontId="18" fillId="11" borderId="0" xfId="0" applyFont="1" applyFill="1" applyAlignment="1" applyProtection="1">
      <alignment horizontal="center"/>
    </xf>
    <xf numFmtId="0" fontId="15" fillId="0" borderId="0" xfId="0" applyFont="1" applyFill="1" applyAlignment="1" applyProtection="1">
      <alignment horizontal="right"/>
    </xf>
    <xf numFmtId="0" fontId="0" fillId="0" borderId="0" xfId="0" applyFont="1" applyFill="1" applyProtection="1"/>
    <xf numFmtId="0" fontId="0" fillId="0" borderId="0" xfId="0" applyAlignment="1" applyProtection="1">
      <alignment horizontal="center" wrapText="1"/>
    </xf>
    <xf numFmtId="0" fontId="15" fillId="0" borderId="0" xfId="0" applyFont="1" applyFill="1" applyBorder="1" applyAlignment="1" applyProtection="1"/>
    <xf numFmtId="0" fontId="0" fillId="0" borderId="0" xfId="0" applyFill="1" applyAlignment="1" applyProtection="1">
      <alignment horizontal="center" wrapText="1"/>
    </xf>
    <xf numFmtId="43" fontId="0" fillId="0" borderId="0" xfId="2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7" borderId="0" xfId="0" applyFill="1" applyAlignment="1" applyProtection="1">
      <alignment horizontal="center"/>
    </xf>
    <xf numFmtId="0" fontId="15" fillId="0" borderId="0" xfId="0" applyFont="1" applyProtection="1"/>
    <xf numFmtId="0" fontId="16" fillId="0" borderId="0" xfId="0" applyFont="1" applyProtection="1"/>
    <xf numFmtId="0" fontId="15" fillId="4" borderId="10" xfId="0" applyFont="1" applyFill="1" applyBorder="1" applyAlignment="1" applyProtection="1">
      <alignment horizontal="center"/>
    </xf>
    <xf numFmtId="0" fontId="15" fillId="0" borderId="10" xfId="0" applyFont="1" applyBorder="1" applyAlignment="1" applyProtection="1">
      <alignment horizontal="center"/>
    </xf>
    <xf numFmtId="0" fontId="17" fillId="0" borderId="0" xfId="0" applyFont="1" applyFill="1" applyProtection="1"/>
    <xf numFmtId="0" fontId="18" fillId="0" borderId="0" xfId="0" applyFont="1" applyFill="1" applyAlignment="1" applyProtection="1">
      <alignment horizontal="center"/>
    </xf>
    <xf numFmtId="0" fontId="17" fillId="6" borderId="0" xfId="0" applyFont="1" applyFill="1" applyProtection="1"/>
    <xf numFmtId="0" fontId="18" fillId="6" borderId="0" xfId="0" applyFont="1" applyFill="1" applyAlignment="1" applyProtection="1">
      <alignment horizontal="center"/>
    </xf>
    <xf numFmtId="0" fontId="21" fillId="7" borderId="0" xfId="0" applyFont="1" applyFill="1" applyAlignment="1" applyProtection="1">
      <alignment horizontal="center"/>
    </xf>
    <xf numFmtId="0" fontId="21" fillId="0" borderId="0" xfId="0" applyFont="1" applyFill="1" applyProtection="1"/>
    <xf numFmtId="0" fontId="0" fillId="4" borderId="10" xfId="0" applyFill="1" applyBorder="1" applyAlignment="1" applyProtection="1">
      <alignment wrapText="1"/>
    </xf>
    <xf numFmtId="0" fontId="0" fillId="4" borderId="11" xfId="0" applyFill="1" applyBorder="1" applyAlignment="1" applyProtection="1">
      <alignment wrapText="1"/>
    </xf>
    <xf numFmtId="0" fontId="0" fillId="4" borderId="13" xfId="0" applyFill="1" applyBorder="1" applyAlignment="1" applyProtection="1">
      <alignment wrapText="1"/>
    </xf>
    <xf numFmtId="0" fontId="0" fillId="4" borderId="10" xfId="0" applyFill="1" applyBorder="1" applyAlignment="1" applyProtection="1">
      <alignment horizontal="center" wrapText="1"/>
    </xf>
    <xf numFmtId="0" fontId="0" fillId="0" borderId="10" xfId="0" applyBorder="1" applyAlignment="1" applyProtection="1">
      <alignment horizontal="center"/>
    </xf>
    <xf numFmtId="0" fontId="0" fillId="0" borderId="11" xfId="0" applyBorder="1" applyAlignment="1" applyProtection="1"/>
    <xf numFmtId="0" fontId="0" fillId="0" borderId="13" xfId="0" applyBorder="1" applyAlignment="1" applyProtection="1"/>
    <xf numFmtId="10" fontId="0" fillId="0" borderId="10" xfId="0" applyNumberFormat="1" applyBorder="1" applyProtection="1"/>
    <xf numFmtId="0" fontId="28" fillId="0" borderId="0" xfId="0" applyFont="1" applyBorder="1" applyAlignment="1" applyProtection="1">
      <alignment wrapText="1"/>
    </xf>
    <xf numFmtId="0" fontId="28" fillId="0" borderId="0" xfId="0" applyFont="1" applyAlignment="1" applyProtection="1">
      <alignment wrapText="1"/>
    </xf>
    <xf numFmtId="0" fontId="21" fillId="0" borderId="0" xfId="0" applyFont="1" applyFill="1" applyAlignment="1" applyProtection="1">
      <alignment horizontal="center"/>
    </xf>
    <xf numFmtId="0" fontId="0" fillId="4" borderId="10" xfId="0" applyFont="1" applyFill="1" applyBorder="1" applyAlignment="1" applyProtection="1">
      <alignment wrapText="1"/>
    </xf>
    <xf numFmtId="0" fontId="0" fillId="0" borderId="10" xfId="0" applyBorder="1" applyProtection="1"/>
    <xf numFmtId="0" fontId="21" fillId="0" borderId="10" xfId="0" applyFont="1" applyFill="1" applyBorder="1" applyAlignment="1" applyProtection="1">
      <alignment horizontal="center"/>
    </xf>
    <xf numFmtId="0" fontId="20" fillId="0" borderId="0" xfId="0" applyFont="1" applyFill="1" applyAlignment="1" applyProtection="1">
      <alignment horizontal="center"/>
    </xf>
    <xf numFmtId="0" fontId="21" fillId="0" borderId="10" xfId="0" applyFont="1" applyFill="1" applyBorder="1" applyProtection="1"/>
    <xf numFmtId="9" fontId="21" fillId="0" borderId="10" xfId="0" applyNumberFormat="1" applyFont="1" applyFill="1" applyBorder="1" applyAlignment="1" applyProtection="1">
      <alignment horizontal="center"/>
    </xf>
    <xf numFmtId="0" fontId="23" fillId="0" borderId="0" xfId="0" applyFont="1" applyFill="1" applyProtection="1"/>
    <xf numFmtId="0" fontId="40" fillId="0" borderId="0" xfId="0" applyFont="1" applyFill="1" applyProtection="1"/>
    <xf numFmtId="0" fontId="20" fillId="0" borderId="10" xfId="0" applyFont="1" applyFill="1" applyBorder="1" applyProtection="1"/>
    <xf numFmtId="10" fontId="15" fillId="0" borderId="10" xfId="0" applyNumberFormat="1" applyFont="1" applyBorder="1" applyProtection="1"/>
    <xf numFmtId="10" fontId="0" fillId="0" borderId="0" xfId="7" applyNumberFormat="1" applyFont="1" applyAlignment="1" applyProtection="1">
      <alignment horizontal="center"/>
    </xf>
    <xf numFmtId="10" fontId="0" fillId="0" borderId="10" xfId="7" applyNumberFormat="1" applyFont="1" applyFill="1" applyBorder="1" applyAlignment="1" applyProtection="1">
      <alignment horizontal="center"/>
    </xf>
    <xf numFmtId="0" fontId="31" fillId="0" borderId="10" xfId="0" applyFont="1" applyBorder="1" applyAlignment="1" applyProtection="1">
      <alignment horizontal="center" vertical="center" wrapText="1"/>
    </xf>
    <xf numFmtId="0" fontId="32" fillId="14" borderId="10" xfId="0" applyFont="1" applyFill="1" applyBorder="1" applyAlignment="1" applyProtection="1">
      <alignment horizontal="center" vertical="center" wrapText="1"/>
    </xf>
    <xf numFmtId="10" fontId="32" fillId="14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15" fillId="7" borderId="0" xfId="0" applyFont="1" applyFill="1" applyAlignment="1" applyProtection="1"/>
    <xf numFmtId="43" fontId="0" fillId="0" borderId="11" xfId="2" applyFont="1" applyBorder="1" applyAlignment="1" applyProtection="1">
      <alignment wrapText="1"/>
    </xf>
    <xf numFmtId="43" fontId="0" fillId="0" borderId="13" xfId="2" applyFont="1" applyBorder="1" applyAlignment="1" applyProtection="1">
      <alignment wrapText="1"/>
    </xf>
    <xf numFmtId="10" fontId="0" fillId="0" borderId="10" xfId="7" applyNumberFormat="1" applyFont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left"/>
    </xf>
    <xf numFmtId="0" fontId="0" fillId="0" borderId="0" xfId="0"/>
    <xf numFmtId="0" fontId="0" fillId="0" borderId="0" xfId="0"/>
    <xf numFmtId="9" fontId="0" fillId="0" borderId="10" xfId="0" applyNumberFormat="1" applyBorder="1" applyAlignment="1">
      <alignment horizontal="center"/>
    </xf>
    <xf numFmtId="0" fontId="0" fillId="4" borderId="10" xfId="0" applyFill="1" applyBorder="1" applyAlignment="1">
      <alignment horizontal="center" wrapText="1"/>
    </xf>
    <xf numFmtId="0" fontId="15" fillId="7" borderId="0" xfId="0" applyFont="1" applyFill="1"/>
    <xf numFmtId="0" fontId="0" fillId="7" borderId="0" xfId="0" applyFill="1" applyAlignment="1">
      <alignment horizontal="center"/>
    </xf>
    <xf numFmtId="0" fontId="0" fillId="4" borderId="10" xfId="0" applyFill="1" applyBorder="1" applyAlignment="1">
      <alignment wrapText="1"/>
    </xf>
    <xf numFmtId="0" fontId="17" fillId="11" borderId="0" xfId="0" applyFont="1" applyFill="1"/>
    <xf numFmtId="0" fontId="18" fillId="11" borderId="0" xfId="0" applyFont="1" applyFill="1" applyAlignment="1">
      <alignment horizontal="center"/>
    </xf>
    <xf numFmtId="0" fontId="15" fillId="4" borderId="10" xfId="0" applyFont="1" applyFill="1" applyBorder="1" applyAlignment="1">
      <alignment horizontal="center" wrapText="1"/>
    </xf>
    <xf numFmtId="43" fontId="15" fillId="0" borderId="1" xfId="42" applyFont="1" applyBorder="1" applyAlignment="1">
      <alignment horizontal="center"/>
    </xf>
    <xf numFmtId="0" fontId="0" fillId="4" borderId="11" xfId="0" applyFill="1" applyBorder="1" applyAlignment="1">
      <alignment horizontal="center" wrapText="1"/>
    </xf>
    <xf numFmtId="43" fontId="0" fillId="0" borderId="11" xfId="42" applyFont="1" applyBorder="1" applyAlignment="1">
      <alignment horizontal="center"/>
    </xf>
    <xf numFmtId="0" fontId="15" fillId="4" borderId="11" xfId="0" applyFont="1" applyFill="1" applyBorder="1" applyAlignment="1">
      <alignment wrapText="1"/>
    </xf>
    <xf numFmtId="0" fontId="15" fillId="4" borderId="13" xfId="0" applyFont="1" applyFill="1" applyBorder="1" applyAlignment="1">
      <alignment wrapText="1"/>
    </xf>
    <xf numFmtId="43" fontId="0" fillId="5" borderId="10" xfId="42" applyFont="1" applyFill="1" applyBorder="1" applyAlignment="1" applyProtection="1">
      <alignment horizontal="center"/>
      <protection locked="0"/>
    </xf>
    <xf numFmtId="0" fontId="0" fillId="0" borderId="10" xfId="0" applyBorder="1"/>
    <xf numFmtId="9" fontId="0" fillId="5" borderId="10" xfId="2" applyNumberFormat="1" applyFont="1" applyFill="1" applyBorder="1" applyAlignment="1">
      <alignment horizontal="center"/>
    </xf>
    <xf numFmtId="0" fontId="32" fillId="0" borderId="11" xfId="0" applyFont="1" applyBorder="1" applyAlignment="1" applyProtection="1">
      <alignment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31" fillId="0" borderId="11" xfId="0" applyFont="1" applyBorder="1" applyAlignment="1" applyProtection="1">
      <alignment vertical="center" wrapText="1"/>
    </xf>
    <xf numFmtId="0" fontId="31" fillId="0" borderId="13" xfId="0" applyFont="1" applyBorder="1" applyAlignment="1" applyProtection="1">
      <alignment vertical="center" wrapText="1"/>
    </xf>
    <xf numFmtId="0" fontId="5" fillId="0" borderId="0" xfId="0" applyFont="1" applyFill="1"/>
    <xf numFmtId="0" fontId="42" fillId="0" borderId="7" xfId="0" applyFont="1" applyFill="1" applyBorder="1" applyAlignment="1" applyProtection="1">
      <alignment horizontal="center" vertical="center" wrapText="1"/>
    </xf>
    <xf numFmtId="0" fontId="42" fillId="0" borderId="10" xfId="0" applyFont="1" applyFill="1" applyBorder="1" applyAlignment="1" applyProtection="1">
      <alignment horizontal="justify" vertical="center" wrapText="1"/>
    </xf>
    <xf numFmtId="0" fontId="42" fillId="0" borderId="10" xfId="0" applyFont="1" applyFill="1" applyBorder="1" applyAlignment="1" applyProtection="1">
      <alignment horizontal="center" vertical="center" wrapText="1"/>
    </xf>
    <xf numFmtId="44" fontId="42" fillId="0" borderId="1" xfId="5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wrapText="1"/>
      <protection locked="0"/>
    </xf>
    <xf numFmtId="10" fontId="0" fillId="0" borderId="0" xfId="7" applyNumberFormat="1" applyFont="1" applyProtection="1"/>
    <xf numFmtId="0" fontId="31" fillId="0" borderId="0" xfId="0" applyFont="1" applyBorder="1" applyAlignment="1" applyProtection="1">
      <alignment horizontal="center" vertical="center" wrapText="1"/>
    </xf>
    <xf numFmtId="0" fontId="32" fillId="0" borderId="0" xfId="0" applyFont="1" applyBorder="1" applyAlignment="1" applyProtection="1">
      <alignment vertical="center" wrapText="1"/>
    </xf>
    <xf numFmtId="169" fontId="45" fillId="17" borderId="0" xfId="46" applyFont="1" applyFill="1" applyBorder="1" applyAlignment="1">
      <alignment horizontal="center" vertical="center" wrapText="1"/>
    </xf>
    <xf numFmtId="0" fontId="32" fillId="0" borderId="0" xfId="0" applyFont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</xf>
    <xf numFmtId="10" fontId="32" fillId="0" borderId="0" xfId="7" applyNumberFormat="1" applyFont="1" applyFill="1" applyBorder="1" applyAlignment="1" applyProtection="1">
      <alignment horizontal="center" vertical="center" wrapText="1"/>
      <protection locked="0"/>
    </xf>
    <xf numFmtId="10" fontId="32" fillId="0" borderId="0" xfId="7" applyNumberFormat="1" applyFont="1" applyFill="1" applyBorder="1" applyAlignment="1" applyProtection="1">
      <alignment horizontal="center" vertical="center" wrapText="1"/>
    </xf>
    <xf numFmtId="10" fontId="14" fillId="0" borderId="10" xfId="7" applyNumberFormat="1" applyFont="1" applyFill="1" applyBorder="1" applyAlignment="1" applyProtection="1">
      <alignment horizontal="center"/>
      <protection locked="0"/>
    </xf>
    <xf numFmtId="43" fontId="32" fillId="0" borderId="11" xfId="0" applyNumberFormat="1" applyFont="1" applyBorder="1" applyAlignment="1" applyProtection="1">
      <alignment vertical="center" wrapText="1"/>
    </xf>
    <xf numFmtId="43" fontId="0" fillId="0" borderId="0" xfId="0" applyNumberFormat="1" applyProtection="1"/>
    <xf numFmtId="0" fontId="31" fillId="0" borderId="7" xfId="0" applyFont="1" applyBorder="1" applyAlignment="1" applyProtection="1">
      <alignment horizontal="center" vertical="center" wrapText="1"/>
    </xf>
    <xf numFmtId="43" fontId="32" fillId="5" borderId="10" xfId="0" applyNumberFormat="1" applyFont="1" applyFill="1" applyBorder="1" applyAlignment="1" applyProtection="1">
      <alignment horizontal="center" vertical="center" wrapText="1"/>
      <protection locked="0"/>
    </xf>
    <xf numFmtId="10" fontId="52" fillId="0" borderId="10" xfId="7" applyNumberFormat="1" applyFont="1" applyFill="1" applyBorder="1" applyAlignment="1" applyProtection="1">
      <alignment horizontal="center"/>
      <protection locked="0"/>
    </xf>
    <xf numFmtId="43" fontId="15" fillId="0" borderId="10" xfId="2" applyFont="1" applyFill="1" applyBorder="1" applyAlignment="1" applyProtection="1">
      <alignment horizontal="center"/>
      <protection locked="0"/>
    </xf>
    <xf numFmtId="43" fontId="15" fillId="0" borderId="8" xfId="2" applyFont="1" applyFill="1" applyBorder="1" applyAlignment="1" applyProtection="1">
      <alignment horizontal="center"/>
      <protection locked="0"/>
    </xf>
    <xf numFmtId="10" fontId="15" fillId="0" borderId="10" xfId="7" applyNumberFormat="1" applyFont="1" applyFill="1" applyBorder="1" applyAlignment="1" applyProtection="1">
      <alignment horizontal="center"/>
      <protection locked="0"/>
    </xf>
    <xf numFmtId="43" fontId="15" fillId="4" borderId="19" xfId="2" applyFont="1" applyFill="1" applyBorder="1" applyAlignment="1" applyProtection="1">
      <alignment horizontal="center"/>
      <protection locked="0"/>
    </xf>
    <xf numFmtId="0" fontId="32" fillId="14" borderId="33" xfId="0" applyFont="1" applyFill="1" applyBorder="1" applyAlignment="1" applyProtection="1">
      <alignment horizontal="center" vertical="center" wrapText="1"/>
    </xf>
    <xf numFmtId="170" fontId="5" fillId="0" borderId="0" xfId="0" applyNumberFormat="1" applyFont="1"/>
    <xf numFmtId="0" fontId="0" fillId="0" borderId="0" xfId="0" applyAlignment="1">
      <alignment horizontal="left" vertical="top" wrapText="1"/>
    </xf>
    <xf numFmtId="0" fontId="24" fillId="0" borderId="0" xfId="0" applyFont="1" applyAlignment="1">
      <alignment horizontal="center"/>
    </xf>
    <xf numFmtId="0" fontId="12" fillId="0" borderId="0" xfId="0" applyFont="1" applyFill="1" applyAlignment="1">
      <alignment horizontal="justify" wrapText="1"/>
    </xf>
    <xf numFmtId="0" fontId="27" fillId="0" borderId="0" xfId="0" applyFont="1" applyAlignment="1">
      <alignment horizontal="center" wrapText="1"/>
    </xf>
    <xf numFmtId="0" fontId="0" fillId="0" borderId="0" xfId="0" applyFill="1" applyAlignment="1">
      <alignment horizontal="left" vertical="top" wrapText="1"/>
    </xf>
    <xf numFmtId="0" fontId="25" fillId="0" borderId="0" xfId="0" applyFont="1" applyAlignment="1">
      <alignment horizontal="center"/>
    </xf>
    <xf numFmtId="0" fontId="27" fillId="0" borderId="0" xfId="0" applyFont="1" applyAlignment="1" applyProtection="1">
      <alignment horizontal="center" wrapText="1"/>
    </xf>
    <xf numFmtId="0" fontId="15" fillId="5" borderId="11" xfId="0" applyFont="1" applyFill="1" applyBorder="1" applyAlignment="1" applyProtection="1">
      <alignment horizontal="left" vertical="center"/>
      <protection locked="0"/>
    </xf>
    <xf numFmtId="0" fontId="15" fillId="5" borderId="13" xfId="0" applyFont="1" applyFill="1" applyBorder="1" applyAlignment="1" applyProtection="1">
      <alignment horizontal="left" vertical="center"/>
      <protection locked="0"/>
    </xf>
    <xf numFmtId="0" fontId="15" fillId="5" borderId="16" xfId="0" applyFont="1" applyFill="1" applyBorder="1" applyAlignment="1" applyProtection="1">
      <alignment horizontal="left" vertical="center"/>
      <protection locked="0"/>
    </xf>
    <xf numFmtId="0" fontId="35" fillId="0" borderId="4" xfId="0" applyFont="1" applyBorder="1" applyAlignment="1" applyProtection="1">
      <alignment horizontal="left"/>
    </xf>
    <xf numFmtId="0" fontId="0" fillId="5" borderId="29" xfId="0" applyFill="1" applyBorder="1" applyAlignment="1" applyProtection="1">
      <alignment horizontal="left" vertical="top"/>
      <protection locked="0"/>
    </xf>
    <xf numFmtId="0" fontId="0" fillId="5" borderId="12" xfId="0" applyFill="1" applyBorder="1" applyAlignment="1" applyProtection="1">
      <alignment horizontal="left" vertical="top"/>
      <protection locked="0"/>
    </xf>
    <xf numFmtId="0" fontId="0" fillId="5" borderId="33" xfId="0" applyFill="1" applyBorder="1" applyAlignment="1" applyProtection="1">
      <alignment horizontal="left" vertical="top"/>
      <protection locked="0"/>
    </xf>
    <xf numFmtId="0" fontId="0" fillId="5" borderId="31" xfId="0" applyFill="1" applyBorder="1" applyAlignment="1" applyProtection="1">
      <alignment horizontal="left" vertical="top"/>
      <protection locked="0"/>
    </xf>
    <xf numFmtId="0" fontId="0" fillId="5" borderId="0" xfId="0" applyFill="1" applyBorder="1" applyAlignment="1" applyProtection="1">
      <alignment horizontal="left" vertical="top"/>
      <protection locked="0"/>
    </xf>
    <xf numFmtId="0" fontId="0" fillId="5" borderId="15" xfId="0" applyFill="1" applyBorder="1" applyAlignment="1" applyProtection="1">
      <alignment horizontal="left" vertical="top"/>
      <protection locked="0"/>
    </xf>
    <xf numFmtId="0" fontId="0" fillId="5" borderId="32" xfId="0" applyFill="1" applyBorder="1" applyAlignment="1" applyProtection="1">
      <alignment horizontal="left" vertical="top"/>
      <protection locked="0"/>
    </xf>
    <xf numFmtId="0" fontId="0" fillId="5" borderId="3" xfId="0" applyFill="1" applyBorder="1" applyAlignment="1" applyProtection="1">
      <alignment horizontal="left" vertical="top"/>
      <protection locked="0"/>
    </xf>
    <xf numFmtId="0" fontId="0" fillId="5" borderId="26" xfId="0" applyFill="1" applyBorder="1" applyAlignment="1" applyProtection="1">
      <alignment horizontal="left" vertical="top"/>
      <protection locked="0"/>
    </xf>
    <xf numFmtId="0" fontId="24" fillId="0" borderId="0" xfId="0" applyFont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2" fillId="0" borderId="0" xfId="0" applyFont="1" applyAlignment="1" applyProtection="1">
      <alignment horizontal="justify" wrapText="1"/>
    </xf>
    <xf numFmtId="0" fontId="15" fillId="5" borderId="11" xfId="0" applyFont="1" applyFill="1" applyBorder="1" applyAlignment="1" applyProtection="1">
      <alignment horizontal="center" vertical="center"/>
      <protection locked="0"/>
    </xf>
    <xf numFmtId="0" fontId="15" fillId="5" borderId="16" xfId="0" applyFont="1" applyFill="1" applyBorder="1" applyAlignment="1" applyProtection="1">
      <alignment horizontal="center" vertical="center"/>
      <protection locked="0"/>
    </xf>
    <xf numFmtId="0" fontId="15" fillId="5" borderId="11" xfId="0" applyFont="1" applyFill="1" applyBorder="1" applyAlignment="1" applyProtection="1">
      <alignment horizontal="center"/>
      <protection locked="0"/>
    </xf>
    <xf numFmtId="0" fontId="15" fillId="5" borderId="16" xfId="0" applyFont="1" applyFill="1" applyBorder="1" applyAlignment="1" applyProtection="1">
      <alignment horizontal="center"/>
      <protection locked="0"/>
    </xf>
    <xf numFmtId="0" fontId="47" fillId="0" borderId="11" xfId="0" applyFont="1" applyBorder="1" applyAlignment="1" applyProtection="1">
      <alignment horizontal="left" wrapText="1"/>
    </xf>
    <xf numFmtId="0" fontId="47" fillId="0" borderId="13" xfId="0" applyFont="1" applyBorder="1" applyAlignment="1" applyProtection="1">
      <alignment horizontal="left" wrapText="1"/>
    </xf>
    <xf numFmtId="0" fontId="47" fillId="0" borderId="16" xfId="0" applyFont="1" applyBorder="1" applyAlignment="1" applyProtection="1">
      <alignment horizontal="left" wrapText="1"/>
    </xf>
    <xf numFmtId="43" fontId="0" fillId="0" borderId="11" xfId="2" applyFont="1" applyFill="1" applyBorder="1" applyAlignment="1" applyProtection="1">
      <alignment horizontal="center" wrapText="1"/>
    </xf>
    <xf numFmtId="43" fontId="0" fillId="0" borderId="16" xfId="2" applyFont="1" applyFill="1" applyBorder="1" applyAlignment="1" applyProtection="1">
      <alignment horizontal="center" wrapText="1"/>
    </xf>
    <xf numFmtId="0" fontId="0" fillId="0" borderId="11" xfId="0" applyBorder="1" applyAlignment="1" applyProtection="1">
      <alignment horizontal="left" wrapText="1"/>
    </xf>
    <xf numFmtId="0" fontId="0" fillId="0" borderId="16" xfId="0" applyBorder="1" applyAlignment="1" applyProtection="1">
      <alignment horizontal="left" wrapText="1"/>
    </xf>
    <xf numFmtId="43" fontId="0" fillId="5" borderId="11" xfId="2" applyFont="1" applyFill="1" applyBorder="1" applyAlignment="1" applyProtection="1">
      <alignment horizontal="center" wrapText="1"/>
      <protection locked="0"/>
    </xf>
    <xf numFmtId="43" fontId="0" fillId="5" borderId="16" xfId="2" applyFont="1" applyFill="1" applyBorder="1" applyAlignment="1" applyProtection="1">
      <alignment horizontal="center" wrapText="1"/>
      <protection locked="0"/>
    </xf>
    <xf numFmtId="0" fontId="0" fillId="0" borderId="11" xfId="0" applyBorder="1" applyAlignment="1" applyProtection="1">
      <alignment horizontal="left"/>
    </xf>
    <xf numFmtId="0" fontId="0" fillId="0" borderId="16" xfId="0" applyBorder="1" applyAlignment="1" applyProtection="1">
      <alignment horizontal="left"/>
    </xf>
    <xf numFmtId="43" fontId="0" fillId="5" borderId="11" xfId="2" applyFont="1" applyFill="1" applyBorder="1" applyAlignment="1" applyProtection="1">
      <alignment horizontal="left" wrapText="1"/>
      <protection locked="0"/>
    </xf>
    <xf numFmtId="43" fontId="0" fillId="5" borderId="13" xfId="2" applyFont="1" applyFill="1" applyBorder="1" applyAlignment="1" applyProtection="1">
      <alignment horizontal="left" wrapText="1"/>
      <protection locked="0"/>
    </xf>
    <xf numFmtId="43" fontId="0" fillId="5" borderId="16" xfId="2" applyFont="1" applyFill="1" applyBorder="1" applyAlignment="1" applyProtection="1">
      <alignment horizontal="left" wrapText="1"/>
      <protection locked="0"/>
    </xf>
    <xf numFmtId="0" fontId="32" fillId="0" borderId="42" xfId="0" applyFont="1" applyFill="1" applyBorder="1" applyAlignment="1" applyProtection="1">
      <alignment horizontal="center" vertical="center" wrapText="1"/>
    </xf>
    <xf numFmtId="0" fontId="32" fillId="0" borderId="43" xfId="0" applyFont="1" applyFill="1" applyBorder="1" applyAlignment="1" applyProtection="1">
      <alignment horizontal="center" vertical="center" wrapText="1"/>
    </xf>
    <xf numFmtId="0" fontId="16" fillId="0" borderId="12" xfId="0" applyFont="1" applyBorder="1" applyAlignment="1" applyProtection="1">
      <alignment horizontal="left" wrapText="1"/>
    </xf>
    <xf numFmtId="169" fontId="45" fillId="18" borderId="41" xfId="46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horizontal="center" wrapText="1"/>
    </xf>
    <xf numFmtId="0" fontId="16" fillId="0" borderId="31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wrapText="1"/>
    </xf>
    <xf numFmtId="0" fontId="0" fillId="4" borderId="16" xfId="0" applyFill="1" applyBorder="1" applyAlignment="1" applyProtection="1">
      <alignment horizontal="center" wrapText="1"/>
    </xf>
    <xf numFmtId="0" fontId="0" fillId="4" borderId="13" xfId="0" applyFill="1" applyBorder="1" applyAlignment="1" applyProtection="1">
      <alignment horizont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6" xfId="0" applyFont="1" applyBorder="1" applyAlignment="1" applyProtection="1">
      <alignment horizontal="left" wrapText="1"/>
    </xf>
    <xf numFmtId="0" fontId="23" fillId="5" borderId="29" xfId="0" applyFont="1" applyFill="1" applyBorder="1" applyAlignment="1" applyProtection="1">
      <alignment horizontal="center"/>
      <protection locked="0"/>
    </xf>
    <xf numFmtId="0" fontId="23" fillId="5" borderId="12" xfId="0" applyFont="1" applyFill="1" applyBorder="1" applyAlignment="1" applyProtection="1">
      <alignment horizontal="center"/>
      <protection locked="0"/>
    </xf>
    <xf numFmtId="0" fontId="23" fillId="5" borderId="33" xfId="0" applyFont="1" applyFill="1" applyBorder="1" applyAlignment="1" applyProtection="1">
      <alignment horizontal="center"/>
      <protection locked="0"/>
    </xf>
    <xf numFmtId="0" fontId="23" fillId="5" borderId="31" xfId="0" applyFont="1" applyFill="1" applyBorder="1" applyAlignment="1" applyProtection="1">
      <alignment horizontal="center"/>
      <protection locked="0"/>
    </xf>
    <xf numFmtId="0" fontId="23" fillId="5" borderId="0" xfId="0" applyFont="1" applyFill="1" applyBorder="1" applyAlignment="1" applyProtection="1">
      <alignment horizontal="center"/>
      <protection locked="0"/>
    </xf>
    <xf numFmtId="0" fontId="23" fillId="5" borderId="15" xfId="0" applyFont="1" applyFill="1" applyBorder="1" applyAlignment="1" applyProtection="1">
      <alignment horizontal="center"/>
      <protection locked="0"/>
    </xf>
    <xf numFmtId="0" fontId="23" fillId="5" borderId="32" xfId="0" applyFont="1" applyFill="1" applyBorder="1" applyAlignment="1" applyProtection="1">
      <alignment horizontal="center"/>
      <protection locked="0"/>
    </xf>
    <xf numFmtId="0" fontId="23" fillId="5" borderId="3" xfId="0" applyFont="1" applyFill="1" applyBorder="1" applyAlignment="1" applyProtection="1">
      <alignment horizontal="center"/>
      <protection locked="0"/>
    </xf>
    <xf numFmtId="0" fontId="23" fillId="5" borderId="26" xfId="0" applyFont="1" applyFill="1" applyBorder="1" applyAlignment="1" applyProtection="1">
      <alignment horizontal="center"/>
      <protection locked="0"/>
    </xf>
    <xf numFmtId="0" fontId="16" fillId="0" borderId="11" xfId="0" applyFont="1" applyBorder="1" applyAlignment="1" applyProtection="1">
      <alignment horizontal="left" wrapText="1"/>
    </xf>
    <xf numFmtId="0" fontId="16" fillId="0" borderId="16" xfId="0" applyFont="1" applyBorder="1" applyAlignment="1" applyProtection="1">
      <alignment horizontal="left" wrapText="1"/>
    </xf>
    <xf numFmtId="0" fontId="20" fillId="0" borderId="11" xfId="0" applyFont="1" applyFill="1" applyBorder="1" applyAlignment="1" applyProtection="1">
      <alignment horizontal="center"/>
    </xf>
    <xf numFmtId="0" fontId="20" fillId="0" borderId="16" xfId="0" applyFont="1" applyFill="1" applyBorder="1" applyAlignment="1" applyProtection="1">
      <alignment horizontal="center"/>
    </xf>
    <xf numFmtId="43" fontId="49" fillId="0" borderId="11" xfId="2" applyFont="1" applyBorder="1" applyAlignment="1" applyProtection="1">
      <alignment horizontal="left" vertical="top" wrapText="1"/>
    </xf>
    <xf numFmtId="43" fontId="49" fillId="0" borderId="13" xfId="2" applyFont="1" applyBorder="1" applyAlignment="1" applyProtection="1">
      <alignment horizontal="left" vertical="top" wrapText="1"/>
    </xf>
    <xf numFmtId="43" fontId="49" fillId="0" borderId="16" xfId="2" applyFont="1" applyBorder="1" applyAlignment="1" applyProtection="1">
      <alignment horizontal="left" vertical="top" wrapText="1"/>
    </xf>
    <xf numFmtId="0" fontId="0" fillId="5" borderId="29" xfId="0" applyFill="1" applyBorder="1" applyAlignment="1" applyProtection="1">
      <alignment horizontal="center" vertical="top"/>
      <protection locked="0"/>
    </xf>
    <xf numFmtId="0" fontId="0" fillId="5" borderId="12" xfId="0" applyFill="1" applyBorder="1" applyAlignment="1" applyProtection="1">
      <alignment horizontal="center" vertical="top"/>
      <protection locked="0"/>
    </xf>
    <xf numFmtId="0" fontId="0" fillId="5" borderId="33" xfId="0" applyFill="1" applyBorder="1" applyAlignment="1" applyProtection="1">
      <alignment horizontal="center" vertical="top"/>
      <protection locked="0"/>
    </xf>
    <xf numFmtId="0" fontId="0" fillId="5" borderId="31" xfId="0" applyFill="1" applyBorder="1" applyAlignment="1" applyProtection="1">
      <alignment horizontal="center" vertical="top"/>
      <protection locked="0"/>
    </xf>
    <xf numFmtId="0" fontId="0" fillId="5" borderId="0" xfId="0" applyFill="1" applyBorder="1" applyAlignment="1" applyProtection="1">
      <alignment horizontal="center" vertical="top"/>
      <protection locked="0"/>
    </xf>
    <xf numFmtId="0" fontId="0" fillId="5" borderId="15" xfId="0" applyFill="1" applyBorder="1" applyAlignment="1" applyProtection="1">
      <alignment horizontal="center" vertical="top"/>
      <protection locked="0"/>
    </xf>
    <xf numFmtId="0" fontId="0" fillId="5" borderId="32" xfId="0" applyFill="1" applyBorder="1" applyAlignment="1" applyProtection="1">
      <alignment horizontal="center" vertical="top"/>
      <protection locked="0"/>
    </xf>
    <xf numFmtId="0" fontId="0" fillId="5" borderId="3" xfId="0" applyFill="1" applyBorder="1" applyAlignment="1" applyProtection="1">
      <alignment horizontal="center" vertical="top"/>
      <protection locked="0"/>
    </xf>
    <xf numFmtId="0" fontId="0" fillId="5" borderId="26" xfId="0" applyFill="1" applyBorder="1" applyAlignment="1" applyProtection="1">
      <alignment horizontal="center" vertical="top"/>
      <protection locked="0"/>
    </xf>
    <xf numFmtId="0" fontId="0" fillId="5" borderId="11" xfId="0" applyFill="1" applyBorder="1" applyAlignment="1" applyProtection="1">
      <alignment horizontal="left" vertical="top"/>
      <protection locked="0"/>
    </xf>
    <xf numFmtId="0" fontId="0" fillId="5" borderId="16" xfId="0" applyFill="1" applyBorder="1" applyAlignment="1" applyProtection="1">
      <alignment horizontal="left" vertical="top"/>
      <protection locked="0"/>
    </xf>
    <xf numFmtId="0" fontId="48" fillId="16" borderId="52" xfId="0" applyFont="1" applyFill="1" applyBorder="1" applyAlignment="1">
      <alignment horizontal="center" vertical="center"/>
    </xf>
    <xf numFmtId="0" fontId="48" fillId="16" borderId="53" xfId="0" applyFont="1" applyFill="1" applyBorder="1" applyAlignment="1">
      <alignment horizontal="center" vertical="center"/>
    </xf>
    <xf numFmtId="0" fontId="48" fillId="16" borderId="54" xfId="0" applyFont="1" applyFill="1" applyBorder="1" applyAlignment="1">
      <alignment horizontal="center" vertical="center"/>
    </xf>
    <xf numFmtId="0" fontId="22" fillId="16" borderId="44" xfId="0" applyFont="1" applyFill="1" applyBorder="1" applyAlignment="1">
      <alignment horizontal="justify" vertical="top" wrapText="1"/>
    </xf>
    <xf numFmtId="0" fontId="22" fillId="16" borderId="13" xfId="0" applyFont="1" applyFill="1" applyBorder="1" applyAlignment="1">
      <alignment horizontal="justify" vertical="top" wrapText="1"/>
    </xf>
    <xf numFmtId="0" fontId="22" fillId="16" borderId="45" xfId="0" applyFont="1" applyFill="1" applyBorder="1" applyAlignment="1">
      <alignment horizontal="justify" vertical="top" wrapText="1"/>
    </xf>
    <xf numFmtId="0" fontId="22" fillId="16" borderId="46" xfId="0" applyFont="1" applyFill="1" applyBorder="1" applyAlignment="1">
      <alignment horizontal="justify" vertical="top" wrapText="1"/>
    </xf>
    <xf numFmtId="0" fontId="22" fillId="16" borderId="12" xfId="0" applyFont="1" applyFill="1" applyBorder="1" applyAlignment="1">
      <alignment horizontal="justify" vertical="top" wrapText="1"/>
    </xf>
    <xf numFmtId="0" fontId="22" fillId="16" borderId="47" xfId="0" applyFont="1" applyFill="1" applyBorder="1" applyAlignment="1">
      <alignment horizontal="justify" vertical="top" wrapText="1"/>
    </xf>
    <xf numFmtId="0" fontId="22" fillId="16" borderId="48" xfId="0" applyFont="1" applyFill="1" applyBorder="1" applyAlignment="1">
      <alignment horizontal="justify" vertical="top" wrapText="1"/>
    </xf>
    <xf numFmtId="0" fontId="22" fillId="16" borderId="0" xfId="0" applyFont="1" applyFill="1" applyAlignment="1">
      <alignment horizontal="justify" vertical="top" wrapText="1"/>
    </xf>
    <xf numFmtId="0" fontId="22" fillId="16" borderId="49" xfId="0" applyFont="1" applyFill="1" applyBorder="1" applyAlignment="1">
      <alignment horizontal="justify" vertical="top" wrapText="1"/>
    </xf>
    <xf numFmtId="0" fontId="22" fillId="16" borderId="50" xfId="0" applyFont="1" applyFill="1" applyBorder="1" applyAlignment="1">
      <alignment horizontal="justify" vertical="top" wrapText="1"/>
    </xf>
    <xf numFmtId="0" fontId="22" fillId="16" borderId="4" xfId="0" applyFont="1" applyFill="1" applyBorder="1" applyAlignment="1">
      <alignment horizontal="justify" vertical="top" wrapText="1"/>
    </xf>
    <xf numFmtId="0" fontId="22" fillId="16" borderId="51" xfId="0" applyFont="1" applyFill="1" applyBorder="1" applyAlignment="1">
      <alignment horizontal="justify" vertical="top" wrapText="1"/>
    </xf>
    <xf numFmtId="0" fontId="0" fillId="5" borderId="45" xfId="0" applyFill="1" applyBorder="1" applyAlignment="1" applyProtection="1">
      <alignment horizontal="left" vertical="top"/>
      <protection locked="0"/>
    </xf>
    <xf numFmtId="0" fontId="19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center" vertical="center" wrapText="1"/>
    </xf>
    <xf numFmtId="0" fontId="15" fillId="0" borderId="13" xfId="0" applyFont="1" applyFill="1" applyBorder="1" applyAlignment="1" applyProtection="1">
      <alignment horizontal="center" vertical="center" wrapText="1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11" xfId="0" applyFont="1" applyFill="1" applyBorder="1" applyAlignment="1" applyProtection="1">
      <alignment horizontal="center"/>
    </xf>
    <xf numFmtId="0" fontId="15" fillId="0" borderId="16" xfId="0" applyFont="1" applyFill="1" applyBorder="1" applyAlignment="1" applyProtection="1">
      <alignment horizontal="center"/>
    </xf>
    <xf numFmtId="0" fontId="38" fillId="0" borderId="0" xfId="0" applyFont="1" applyAlignment="1" applyProtection="1">
      <alignment horizontal="center"/>
    </xf>
    <xf numFmtId="0" fontId="14" fillId="7" borderId="11" xfId="0" applyFont="1" applyFill="1" applyBorder="1" applyAlignment="1" applyProtection="1">
      <alignment horizontal="left" vertical="top" wrapText="1"/>
    </xf>
    <xf numFmtId="0" fontId="14" fillId="7" borderId="16" xfId="0" applyFont="1" applyFill="1" applyBorder="1" applyAlignment="1" applyProtection="1">
      <alignment horizontal="left" vertical="top" wrapText="1"/>
    </xf>
    <xf numFmtId="0" fontId="0" fillId="0" borderId="0" xfId="0" applyAlignment="1" applyProtection="1">
      <alignment horizontal="center" wrapText="1"/>
    </xf>
    <xf numFmtId="0" fontId="15" fillId="5" borderId="11" xfId="0" applyFont="1" applyFill="1" applyBorder="1" applyAlignment="1" applyProtection="1">
      <alignment horizontal="center" vertical="center" wrapText="1"/>
      <protection locked="0"/>
    </xf>
    <xf numFmtId="0" fontId="15" fillId="5" borderId="16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left" wrapText="1"/>
    </xf>
    <xf numFmtId="0" fontId="41" fillId="0" borderId="11" xfId="0" applyFont="1" applyBorder="1" applyAlignment="1" applyProtection="1">
      <alignment horizontal="left" wrapText="1"/>
    </xf>
    <xf numFmtId="0" fontId="41" fillId="0" borderId="16" xfId="0" applyFont="1" applyBorder="1" applyAlignment="1" applyProtection="1">
      <alignment horizontal="left" wrapText="1"/>
    </xf>
    <xf numFmtId="0" fontId="31" fillId="4" borderId="52" xfId="0" applyFont="1" applyFill="1" applyBorder="1" applyAlignment="1" applyProtection="1">
      <alignment horizontal="center" vertical="center" wrapText="1"/>
    </xf>
    <xf numFmtId="0" fontId="31" fillId="4" borderId="53" xfId="0" applyFont="1" applyFill="1" applyBorder="1" applyAlignment="1" applyProtection="1">
      <alignment horizontal="center" vertical="center" wrapText="1"/>
    </xf>
    <xf numFmtId="0" fontId="31" fillId="4" borderId="54" xfId="0" applyFont="1" applyFill="1" applyBorder="1" applyAlignment="1" applyProtection="1">
      <alignment horizontal="center" vertical="center" wrapText="1"/>
    </xf>
    <xf numFmtId="10" fontId="14" fillId="0" borderId="28" xfId="7" applyNumberFormat="1" applyFont="1" applyFill="1" applyBorder="1" applyAlignment="1" applyProtection="1">
      <alignment horizontal="center"/>
      <protection locked="0"/>
    </xf>
    <xf numFmtId="10" fontId="14" fillId="0" borderId="55" xfId="7" applyNumberFormat="1" applyFont="1" applyFill="1" applyBorder="1" applyAlignment="1" applyProtection="1">
      <alignment horizontal="center"/>
      <protection locked="0"/>
    </xf>
    <xf numFmtId="10" fontId="14" fillId="0" borderId="56" xfId="7" applyNumberFormat="1" applyFont="1" applyFill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left" wrapText="1"/>
    </xf>
    <xf numFmtId="0" fontId="42" fillId="0" borderId="0" xfId="0" applyFont="1" applyBorder="1" applyAlignment="1" applyProtection="1">
      <alignment horizontal="left" vertical="center" wrapText="1"/>
    </xf>
    <xf numFmtId="0" fontId="32" fillId="0" borderId="44" xfId="0" applyFont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horizontal="center" vertical="center" wrapText="1"/>
    </xf>
    <xf numFmtId="0" fontId="32" fillId="0" borderId="16" xfId="0" applyFont="1" applyBorder="1" applyAlignment="1" applyProtection="1">
      <alignment horizontal="center" vertical="center" wrapText="1"/>
    </xf>
    <xf numFmtId="0" fontId="19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5" fillId="5" borderId="13" xfId="0" applyFont="1" applyFill="1" applyBorder="1" applyAlignment="1" applyProtection="1">
      <alignment horizontal="center" vertical="center" wrapText="1"/>
      <protection locked="0"/>
    </xf>
    <xf numFmtId="0" fontId="0" fillId="5" borderId="11" xfId="0" applyFill="1" applyBorder="1" applyAlignment="1" applyProtection="1">
      <alignment horizontal="center" vertical="top"/>
      <protection locked="0"/>
    </xf>
    <xf numFmtId="0" fontId="0" fillId="5" borderId="13" xfId="0" applyFill="1" applyBorder="1" applyAlignment="1" applyProtection="1">
      <alignment horizontal="center" vertical="top"/>
      <protection locked="0"/>
    </xf>
    <xf numFmtId="0" fontId="0" fillId="5" borderId="16" xfId="0" applyFill="1" applyBorder="1" applyAlignment="1" applyProtection="1">
      <alignment horizontal="center" vertical="top"/>
      <protection locked="0"/>
    </xf>
    <xf numFmtId="0" fontId="0" fillId="4" borderId="11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38" fillId="0" borderId="0" xfId="0" applyFont="1" applyAlignment="1">
      <alignment horizontal="center"/>
    </xf>
    <xf numFmtId="0" fontId="15" fillId="4" borderId="35" xfId="0" applyFont="1" applyFill="1" applyBorder="1" applyAlignment="1">
      <alignment horizontal="center" wrapText="1"/>
    </xf>
    <xf numFmtId="0" fontId="15" fillId="4" borderId="40" xfId="0" applyFont="1" applyFill="1" applyBorder="1" applyAlignment="1">
      <alignment horizontal="center" wrapText="1"/>
    </xf>
    <xf numFmtId="0" fontId="23" fillId="0" borderId="12" xfId="0" applyFont="1" applyBorder="1" applyAlignment="1">
      <alignment horizontal="left" wrapText="1"/>
    </xf>
    <xf numFmtId="0" fontId="23" fillId="0" borderId="0" xfId="0" applyFont="1" applyAlignment="1">
      <alignment horizontal="left" wrapText="1"/>
    </xf>
    <xf numFmtId="0" fontId="46" fillId="0" borderId="0" xfId="0" applyFont="1" applyAlignment="1">
      <alignment horizontal="left" wrapText="1"/>
    </xf>
    <xf numFmtId="0" fontId="16" fillId="0" borderId="0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0" xfId="0" applyFont="1" applyBorder="1" applyAlignment="1">
      <alignment horizontal="left"/>
    </xf>
    <xf numFmtId="0" fontId="26" fillId="12" borderId="0" xfId="0" applyFont="1" applyFill="1" applyAlignment="1">
      <alignment horizontal="center"/>
    </xf>
    <xf numFmtId="0" fontId="6" fillId="8" borderId="10" xfId="0" applyFont="1" applyFill="1" applyBorder="1" applyAlignment="1">
      <alignment horizontal="center"/>
    </xf>
    <xf numFmtId="0" fontId="5" fillId="0" borderId="11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justify" vertical="justify" wrapText="1"/>
    </xf>
    <xf numFmtId="0" fontId="6" fillId="9" borderId="0" xfId="0" applyFont="1" applyFill="1" applyAlignment="1">
      <alignment horizontal="left" vertical="center"/>
    </xf>
    <xf numFmtId="0" fontId="6" fillId="0" borderId="10" xfId="0" applyFont="1" applyBorder="1" applyAlignment="1">
      <alignment horizontal="right"/>
    </xf>
    <xf numFmtId="0" fontId="5" fillId="0" borderId="10" xfId="0" applyFont="1" applyBorder="1" applyAlignment="1">
      <alignment horizontal="left" wrapText="1"/>
    </xf>
    <xf numFmtId="0" fontId="0" fillId="0" borderId="10" xfId="0" applyBorder="1" applyAlignment="1">
      <alignment horizontal="left"/>
    </xf>
    <xf numFmtId="0" fontId="6" fillId="8" borderId="11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justify" vertical="justify" wrapText="1"/>
    </xf>
    <xf numFmtId="0" fontId="4" fillId="0" borderId="10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39" fillId="0" borderId="0" xfId="0" applyFont="1" applyAlignment="1">
      <alignment horizontal="center"/>
    </xf>
    <xf numFmtId="14" fontId="5" fillId="0" borderId="10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5" fillId="0" borderId="10" xfId="0" applyFont="1" applyBorder="1" applyAlignment="1">
      <alignment horizontal="center" vertical="justify"/>
    </xf>
    <xf numFmtId="14" fontId="5" fillId="0" borderId="10" xfId="0" applyNumberFormat="1" applyFont="1" applyBorder="1" applyAlignment="1">
      <alignment horizontal="center" vertical="justify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12" borderId="0" xfId="0" applyFont="1" applyFill="1" applyAlignment="1">
      <alignment horizontal="center"/>
    </xf>
    <xf numFmtId="0" fontId="5" fillId="0" borderId="10" xfId="0" applyFont="1" applyBorder="1" applyAlignment="1">
      <alignment horizontal="left" vertical="justify"/>
    </xf>
    <xf numFmtId="0" fontId="6" fillId="12" borderId="0" xfId="0" applyFont="1" applyFill="1" applyAlignment="1">
      <alignment horizontal="center" vertical="center" wrapText="1"/>
    </xf>
    <xf numFmtId="43" fontId="6" fillId="0" borderId="2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9" fillId="0" borderId="23" xfId="0" applyFont="1" applyBorder="1" applyAlignment="1">
      <alignment horizontal="left" vertical="center" wrapText="1"/>
    </xf>
    <xf numFmtId="0" fontId="39" fillId="0" borderId="24" xfId="0" applyFont="1" applyBorder="1" applyAlignment="1">
      <alignment horizontal="left" vertical="center" wrapText="1"/>
    </xf>
    <xf numFmtId="0" fontId="5" fillId="0" borderId="27" xfId="0" applyFont="1" applyBorder="1" applyAlignment="1">
      <alignment vertical="justify"/>
    </xf>
    <xf numFmtId="43" fontId="43" fillId="0" borderId="27" xfId="0" applyNumberFormat="1" applyFont="1" applyBorder="1" applyAlignment="1">
      <alignment horizontal="center" wrapText="1"/>
    </xf>
    <xf numFmtId="0" fontId="43" fillId="0" borderId="27" xfId="0" applyFont="1" applyBorder="1" applyAlignment="1">
      <alignment horizontal="center" wrapText="1"/>
    </xf>
    <xf numFmtId="0" fontId="30" fillId="0" borderId="0" xfId="0" applyFont="1" applyAlignment="1">
      <alignment horizontal="center" vertical="top" wrapText="1"/>
    </xf>
    <xf numFmtId="0" fontId="6" fillId="9" borderId="0" xfId="0" applyFont="1" applyFill="1" applyAlignment="1">
      <alignment horizontal="left" vertical="center" wrapText="1"/>
    </xf>
    <xf numFmtId="0" fontId="2" fillId="9" borderId="10" xfId="0" applyFont="1" applyFill="1" applyBorder="1" applyAlignment="1">
      <alignment horizontal="center"/>
    </xf>
    <xf numFmtId="0" fontId="6" fillId="9" borderId="10" xfId="0" applyFont="1" applyFill="1" applyBorder="1" applyAlignment="1">
      <alignment horizontal="center"/>
    </xf>
    <xf numFmtId="0" fontId="25" fillId="9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wrapText="1"/>
    </xf>
    <xf numFmtId="0" fontId="5" fillId="0" borderId="13" xfId="0" applyFont="1" applyBorder="1" applyAlignment="1">
      <alignment horizontal="center"/>
    </xf>
    <xf numFmtId="49" fontId="5" fillId="0" borderId="30" xfId="2" applyNumberFormat="1" applyFont="1" applyBorder="1" applyAlignment="1">
      <alignment horizontal="center" vertical="center" wrapText="1"/>
    </xf>
    <xf numFmtId="49" fontId="5" fillId="0" borderId="34" xfId="2" applyNumberFormat="1" applyFont="1" applyBorder="1" applyAlignment="1">
      <alignment horizontal="center" vertical="center" wrapText="1"/>
    </xf>
    <xf numFmtId="49" fontId="5" fillId="0" borderId="27" xfId="2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justify" vertical="justify" wrapText="1"/>
    </xf>
    <xf numFmtId="0" fontId="5" fillId="0" borderId="13" xfId="0" applyFont="1" applyBorder="1" applyAlignment="1">
      <alignment horizontal="justify" vertical="justify" wrapText="1"/>
    </xf>
    <xf numFmtId="0" fontId="5" fillId="0" borderId="16" xfId="0" applyFont="1" applyBorder="1" applyAlignment="1">
      <alignment horizontal="justify" vertical="justify" wrapText="1"/>
    </xf>
    <xf numFmtId="10" fontId="5" fillId="0" borderId="30" xfId="7" applyNumberFormat="1" applyFont="1" applyBorder="1" applyAlignment="1">
      <alignment horizontal="center" vertical="center" wrapText="1"/>
    </xf>
    <xf numFmtId="10" fontId="5" fillId="0" borderId="34" xfId="7" applyNumberFormat="1" applyFont="1" applyBorder="1" applyAlignment="1">
      <alignment horizontal="center" vertical="center" wrapText="1"/>
    </xf>
    <xf numFmtId="10" fontId="5" fillId="0" borderId="27" xfId="7" applyNumberFormat="1" applyFont="1" applyBorder="1" applyAlignment="1">
      <alignment horizontal="center" vertical="center" wrapText="1"/>
    </xf>
  </cellXfs>
  <cellStyles count="213">
    <cellStyle name="Excel Built-in Percent" xfId="46" xr:uid="{26AB30AC-763F-47D8-9F8A-BDC91E8A21A3}"/>
    <cellStyle name="Moeda" xfId="1" builtinId="4"/>
    <cellStyle name="Moeda 2" xfId="5" xr:uid="{00000000-0005-0000-0000-000001000000}"/>
    <cellStyle name="Moeda 2 10" xfId="48" xr:uid="{B7E26A37-EB46-4423-A0C7-A388FB720B24}"/>
    <cellStyle name="Moeda 2 2" xfId="11" xr:uid="{00000000-0005-0000-0000-000002000000}"/>
    <cellStyle name="Moeda 2 2 2" xfId="20" xr:uid="{00000000-0005-0000-0000-000003000000}"/>
    <cellStyle name="Moeda 2 2 2 2" xfId="44" xr:uid="{479B008E-134C-4AF8-8F00-149450019726}"/>
    <cellStyle name="Moeda 2 2 2 2 2" xfId="128" xr:uid="{FA084D42-EE0C-4009-98BE-70CEE36F15C8}"/>
    <cellStyle name="Moeda 2 2 2 2 2 2" xfId="211" xr:uid="{D3F678F3-D503-4CCD-9B7B-1DDBD3440F6B}"/>
    <cellStyle name="Moeda 2 2 2 2 3" xfId="173" xr:uid="{1F801E69-8A21-4FEA-96B6-D1B63299AA18}"/>
    <cellStyle name="Moeda 2 2 2 2 4" xfId="90" xr:uid="{6BEF77A0-2091-4EF0-8CB4-C91F714A27F3}"/>
    <cellStyle name="Moeda 2 2 2 3" xfId="104" xr:uid="{5C3A4A86-1509-4223-A904-E5BDC1A9BB92}"/>
    <cellStyle name="Moeda 2 2 2 3 2" xfId="187" xr:uid="{4E70EB9A-01A3-489F-82E0-86D975B1565D}"/>
    <cellStyle name="Moeda 2 2 2 4" xfId="149" xr:uid="{FE0FC5B7-0BB2-45A4-917B-5B6BE54EF898}"/>
    <cellStyle name="Moeda 2 2 2 5" xfId="66" xr:uid="{D43A7491-D77F-4874-8C88-B396FFF38905}"/>
    <cellStyle name="Moeda 2 2 3" xfId="27" xr:uid="{00000000-0005-0000-0000-000004000000}"/>
    <cellStyle name="Moeda 2 2 3 2" xfId="111" xr:uid="{24C3CF18-6894-466F-A3E7-234CFC4AA51A}"/>
    <cellStyle name="Moeda 2 2 3 2 2" xfId="194" xr:uid="{B26E78F0-E665-4997-9CDA-A3EAB486D92A}"/>
    <cellStyle name="Moeda 2 2 3 3" xfId="156" xr:uid="{2785105B-D02D-4E05-8197-90C2F4D77054}"/>
    <cellStyle name="Moeda 2 2 3 4" xfId="73" xr:uid="{FCA71AE7-D507-4849-B6D7-31E6C908C2C7}"/>
    <cellStyle name="Moeda 2 2 4" xfId="37" xr:uid="{A3FF64DE-EB13-43C1-81D9-26D77A8F50AF}"/>
    <cellStyle name="Moeda 2 2 4 2" xfId="121" xr:uid="{87A924AC-2D0F-45F9-B3A5-2A3EC88B6099}"/>
    <cellStyle name="Moeda 2 2 4 2 2" xfId="204" xr:uid="{B4D353FB-810F-4404-90C7-EDA0E6700489}"/>
    <cellStyle name="Moeda 2 2 4 3" xfId="166" xr:uid="{3807E189-9703-4235-B238-FFA6BA187406}"/>
    <cellStyle name="Moeda 2 2 4 4" xfId="83" xr:uid="{DFE7162C-ED5F-4ECA-A4FE-4595DD9C5B35}"/>
    <cellStyle name="Moeda 2 2 5" xfId="59" xr:uid="{F466895A-3FDD-492A-9C6C-735406D93DA7}"/>
    <cellStyle name="Moeda 2 2 5 2" xfId="142" xr:uid="{D61EF26B-402B-4E61-829D-992A8BA16A97}"/>
    <cellStyle name="Moeda 2 2 6" xfId="97" xr:uid="{E84D2FFD-D484-4DA9-B695-652E9E7CB723}"/>
    <cellStyle name="Moeda 2 2 6 2" xfId="180" xr:uid="{FD23D18C-B2DE-439E-AEF4-F82FFE965F86}"/>
    <cellStyle name="Moeda 2 2 7" xfId="135" xr:uid="{DEE1DBFA-5B1F-4FB7-8217-44F17A686809}"/>
    <cellStyle name="Moeda 2 2 8" xfId="52" xr:uid="{C922D1B3-106F-459E-AACF-CF392B78690B}"/>
    <cellStyle name="Moeda 2 3" xfId="16" xr:uid="{00000000-0005-0000-0000-000005000000}"/>
    <cellStyle name="Moeda 2 3 2" xfId="40" xr:uid="{1AB5139B-D5A6-4B27-9E98-D027FF03003A}"/>
    <cellStyle name="Moeda 2 3 2 2" xfId="124" xr:uid="{32FF5797-D69A-4F58-B30B-77D554EB3C7B}"/>
    <cellStyle name="Moeda 2 3 2 2 2" xfId="207" xr:uid="{434BF334-FE79-4C04-BC1C-C9E3CFBBC13E}"/>
    <cellStyle name="Moeda 2 3 2 3" xfId="169" xr:uid="{A0643EE7-396F-40F1-8883-B8F5D7E4A3C2}"/>
    <cellStyle name="Moeda 2 3 2 4" xfId="86" xr:uid="{7E499A46-6A8B-47BC-A61B-68FB24149FD5}"/>
    <cellStyle name="Moeda 2 3 3" xfId="100" xr:uid="{F3B8F794-542D-473E-8C53-8A343D951FF3}"/>
    <cellStyle name="Moeda 2 3 3 2" xfId="183" xr:uid="{2643DFF8-4CC8-4A4C-82F9-CB35A8772759}"/>
    <cellStyle name="Moeda 2 3 4" xfId="145" xr:uid="{AFF4A86C-A42E-4975-99E8-12BBEA7777CC}"/>
    <cellStyle name="Moeda 2 3 5" xfId="62" xr:uid="{B3D5F5FE-0205-4DA3-8679-3059712A8726}"/>
    <cellStyle name="Moeda 2 4" xfId="23" xr:uid="{00000000-0005-0000-0000-000006000000}"/>
    <cellStyle name="Moeda 2 4 2" xfId="107" xr:uid="{769B9EDB-5069-49CB-9F60-1F5091A26989}"/>
    <cellStyle name="Moeda 2 4 2 2" xfId="190" xr:uid="{99103B3B-58B7-48E5-A861-50DA228E083B}"/>
    <cellStyle name="Moeda 2 4 3" xfId="152" xr:uid="{E1348401-4E40-4A07-9822-94CFC7CA190A}"/>
    <cellStyle name="Moeda 2 4 4" xfId="69" xr:uid="{17AC41FB-67EA-4A22-AEFF-04C34965DA81}"/>
    <cellStyle name="Moeda 2 5" xfId="30" xr:uid="{00000000-0005-0000-0000-000007000000}"/>
    <cellStyle name="Moeda 2 5 2" xfId="114" xr:uid="{DB27795D-738D-4570-B60A-EE8BFF5A3D49}"/>
    <cellStyle name="Moeda 2 5 2 2" xfId="197" xr:uid="{284B9379-D934-49B9-9553-55D7B955F738}"/>
    <cellStyle name="Moeda 2 5 3" xfId="159" xr:uid="{C7AB5B38-D582-4628-ACB2-D848A844428A}"/>
    <cellStyle name="Moeda 2 5 4" xfId="76" xr:uid="{C32CAC7E-3F82-4A3C-994B-E143595B51E5}"/>
    <cellStyle name="Moeda 2 6" xfId="33" xr:uid="{B4E7C52B-5242-4200-96DB-882F96EC21F2}"/>
    <cellStyle name="Moeda 2 6 2" xfId="117" xr:uid="{B3328C97-85B1-429C-8A93-C4B5F8298B19}"/>
    <cellStyle name="Moeda 2 6 2 2" xfId="200" xr:uid="{5F77D913-104E-4EE2-861B-621DF4521648}"/>
    <cellStyle name="Moeda 2 6 3" xfId="162" xr:uid="{709DAC6F-5F19-4CE8-9C3D-70B1E7A5D8FD}"/>
    <cellStyle name="Moeda 2 6 4" xfId="79" xr:uid="{156B4460-4E32-4033-AC6F-CDD2686D57DF}"/>
    <cellStyle name="Moeda 2 7" xfId="55" xr:uid="{54441CF2-302B-4C3F-8F9B-82725D608CAC}"/>
    <cellStyle name="Moeda 2 7 2" xfId="138" xr:uid="{5EFA06EF-A507-4E04-A9A0-44BE47E14FEA}"/>
    <cellStyle name="Moeda 2 8" xfId="93" xr:uid="{0FA49F19-AB16-455C-851B-9E4BCE9AA6B7}"/>
    <cellStyle name="Moeda 2 8 2" xfId="176" xr:uid="{1542C560-DEE4-44AA-AF66-943B5528F69C}"/>
    <cellStyle name="Moeda 2 9" xfId="131" xr:uid="{7114E076-FA97-453F-87D3-9AE96A79B6F3}"/>
    <cellStyle name="Moeda 3" xfId="8" xr:uid="{00000000-0005-0000-0000-000008000000}"/>
    <cellStyle name="Normal" xfId="0" builtinId="0"/>
    <cellStyle name="Normal 2" xfId="3" xr:uid="{00000000-0005-0000-0000-00000A000000}"/>
    <cellStyle name="Normal 3" xfId="13" xr:uid="{00000000-0005-0000-0000-00000B000000}"/>
    <cellStyle name="Porcentagem" xfId="7" builtinId="5"/>
    <cellStyle name="Texto Explicativo 2" xfId="14" xr:uid="{00000000-0005-0000-0000-00000D000000}"/>
    <cellStyle name="Vírgula" xfId="2" builtinId="3"/>
    <cellStyle name="Vírgula 10" xfId="92" xr:uid="{638324E4-714C-4322-8E94-5DD20991DDE6}"/>
    <cellStyle name="Vírgula 10 2" xfId="175" xr:uid="{1EA5B8C4-CC84-4642-BA9C-26FC5CA3C4BB}"/>
    <cellStyle name="Vírgula 11" xfId="130" xr:uid="{4B9564AD-1D1B-4A80-A1EB-314BEFB65A7C}"/>
    <cellStyle name="Vírgula 12" xfId="47" xr:uid="{F5F73235-7EE5-4C77-9815-87F0EF24E6A0}"/>
    <cellStyle name="Vírgula 2" xfId="4" xr:uid="{00000000-0005-0000-0000-00000F000000}"/>
    <cellStyle name="Vírgula 2 2" xfId="10" xr:uid="{00000000-0005-0000-0000-000010000000}"/>
    <cellStyle name="Vírgula 2 2 2" xfId="19" xr:uid="{00000000-0005-0000-0000-000011000000}"/>
    <cellStyle name="Vírgula 2 2 2 2" xfId="43" xr:uid="{40446977-F0FF-44F0-A616-F4C9ED8B43DF}"/>
    <cellStyle name="Vírgula 2 2 2 2 2" xfId="127" xr:uid="{F3751B9C-7307-448E-85D0-8060DB2C52C2}"/>
    <cellStyle name="Vírgula 2 2 2 2 2 2" xfId="210" xr:uid="{B0FEDB35-94A9-463A-ADB4-46CC9015ED7B}"/>
    <cellStyle name="Vírgula 2 2 2 2 3" xfId="172" xr:uid="{B51651F8-D329-4735-91CC-98A6EA7125FA}"/>
    <cellStyle name="Vírgula 2 2 2 2 4" xfId="89" xr:uid="{C817BC98-87E4-45E6-8FFB-309C83197CBA}"/>
    <cellStyle name="Vírgula 2 2 2 3" xfId="103" xr:uid="{8E74F67D-AD13-47EA-9879-8A12E69DFBC2}"/>
    <cellStyle name="Vírgula 2 2 2 3 2" xfId="186" xr:uid="{4B909007-C951-464A-838A-13EF81FBBFB1}"/>
    <cellStyle name="Vírgula 2 2 2 4" xfId="148" xr:uid="{E99E5C1D-9594-4EAC-A9FE-84248EEBBCCA}"/>
    <cellStyle name="Vírgula 2 2 2 5" xfId="65" xr:uid="{40E443DE-2EE8-4C24-B617-42A042F5D75E}"/>
    <cellStyle name="Vírgula 2 2 3" xfId="26" xr:uid="{00000000-0005-0000-0000-000012000000}"/>
    <cellStyle name="Vírgula 2 2 3 2" xfId="110" xr:uid="{BCC49EF6-41F6-475D-803A-CA6A4F4DB7F5}"/>
    <cellStyle name="Vírgula 2 2 3 2 2" xfId="193" xr:uid="{6BDAB9CD-9D85-4D3E-89B2-B3DE39F36D63}"/>
    <cellStyle name="Vírgula 2 2 3 3" xfId="155" xr:uid="{E1034B3A-1908-47D0-B412-C01D6D3A842F}"/>
    <cellStyle name="Vírgula 2 2 3 4" xfId="72" xr:uid="{70BB66C2-99D1-449F-864A-64F88BDAB845}"/>
    <cellStyle name="Vírgula 2 2 4" xfId="36" xr:uid="{7FDBACF7-DF9B-4178-8ADA-C421743D6FAD}"/>
    <cellStyle name="Vírgula 2 2 4 2" xfId="120" xr:uid="{9DEA14AB-F850-4A33-AF9D-8CFC42C53778}"/>
    <cellStyle name="Vírgula 2 2 4 2 2" xfId="203" xr:uid="{769248D8-DCF2-4170-905A-D7A022A66F19}"/>
    <cellStyle name="Vírgula 2 2 4 3" xfId="165" xr:uid="{259949D5-52F8-4921-8D27-17D0EA4921A2}"/>
    <cellStyle name="Vírgula 2 2 4 4" xfId="82" xr:uid="{0238C2A1-7F5A-4AE4-87E5-9E0DE616FF88}"/>
    <cellStyle name="Vírgula 2 2 5" xfId="58" xr:uid="{3BBA505A-9A84-44EE-A45E-66496D4B182D}"/>
    <cellStyle name="Vírgula 2 2 5 2" xfId="141" xr:uid="{2A598D11-AB0A-4B5E-BC8F-3A32873D455D}"/>
    <cellStyle name="Vírgula 2 2 6" xfId="96" xr:uid="{31803A2B-82AB-4E40-A22B-CD0775932527}"/>
    <cellStyle name="Vírgula 2 2 6 2" xfId="179" xr:uid="{8AD77A2B-4CDD-499A-860B-9A59DA7C01A1}"/>
    <cellStyle name="Vírgula 2 2 7" xfId="134" xr:uid="{2091C504-7509-4BF2-B717-4B63C6E590BB}"/>
    <cellStyle name="Vírgula 2 2 8" xfId="51" xr:uid="{D90226B1-5FD7-462B-905B-142EDCC1F7F5}"/>
    <cellStyle name="Vírgula 3" xfId="6" xr:uid="{00000000-0005-0000-0000-000013000000}"/>
    <cellStyle name="Vírgula 3 10" xfId="49" xr:uid="{E3424717-9077-4824-94FF-A46A78D8A8EB}"/>
    <cellStyle name="Vírgula 3 2" xfId="12" xr:uid="{00000000-0005-0000-0000-000014000000}"/>
    <cellStyle name="Vírgula 3 2 2" xfId="21" xr:uid="{00000000-0005-0000-0000-000015000000}"/>
    <cellStyle name="Vírgula 3 2 2 2" xfId="45" xr:uid="{607D6B05-F7C4-4F1F-A12D-EF8F3216CC69}"/>
    <cellStyle name="Vírgula 3 2 2 2 2" xfId="129" xr:uid="{35647436-7CE6-41C3-BCBE-3F0F310378B3}"/>
    <cellStyle name="Vírgula 3 2 2 2 2 2" xfId="212" xr:uid="{AEEE5BAD-B0EB-41BD-AD5F-7E6D7925B532}"/>
    <cellStyle name="Vírgula 3 2 2 2 3" xfId="174" xr:uid="{95CB558B-6187-40C2-9477-1375F78B03F1}"/>
    <cellStyle name="Vírgula 3 2 2 2 4" xfId="91" xr:uid="{EF29A893-46F5-4DF7-8124-6053334B9748}"/>
    <cellStyle name="Vírgula 3 2 2 3" xfId="105" xr:uid="{80FD7839-5D77-404D-9B7C-C375188CE5AA}"/>
    <cellStyle name="Vírgula 3 2 2 3 2" xfId="188" xr:uid="{4A0A6D6A-3C55-46AE-BF21-4121C79295BF}"/>
    <cellStyle name="Vírgula 3 2 2 4" xfId="150" xr:uid="{F924F0D6-CCF4-40D5-87A6-194196F3F10D}"/>
    <cellStyle name="Vírgula 3 2 2 5" xfId="67" xr:uid="{D107E80E-E024-477C-847F-8792F2F5E4C0}"/>
    <cellStyle name="Vírgula 3 2 3" xfId="28" xr:uid="{00000000-0005-0000-0000-000016000000}"/>
    <cellStyle name="Vírgula 3 2 3 2" xfId="112" xr:uid="{7DE24BCC-ED2B-4703-885B-BF8CE955CE52}"/>
    <cellStyle name="Vírgula 3 2 3 2 2" xfId="195" xr:uid="{B400FBC8-7E02-4362-8A40-9B96FD7F4F11}"/>
    <cellStyle name="Vírgula 3 2 3 3" xfId="157" xr:uid="{A1A23081-899A-4DF0-8309-487263B309AC}"/>
    <cellStyle name="Vírgula 3 2 3 4" xfId="74" xr:uid="{13338073-95CE-477C-A2B8-648762DAC238}"/>
    <cellStyle name="Vírgula 3 2 4" xfId="38" xr:uid="{07270503-096E-46BC-A243-CADA4F75A588}"/>
    <cellStyle name="Vírgula 3 2 4 2" xfId="122" xr:uid="{66AA7276-2D6F-456C-90ED-7D0DAD217994}"/>
    <cellStyle name="Vírgula 3 2 4 2 2" xfId="205" xr:uid="{37332603-3E53-4D00-AACF-1F70A8D63E05}"/>
    <cellStyle name="Vírgula 3 2 4 3" xfId="167" xr:uid="{65D46915-8425-4DBA-8C6D-626242D2F378}"/>
    <cellStyle name="Vírgula 3 2 4 4" xfId="84" xr:uid="{DE55E0E6-929B-4139-9329-CA7849D8B133}"/>
    <cellStyle name="Vírgula 3 2 5" xfId="60" xr:uid="{6B2403AA-7E91-4BD3-A97F-662E7B9E306E}"/>
    <cellStyle name="Vírgula 3 2 5 2" xfId="143" xr:uid="{8596D250-0225-43E0-BD28-BDE7F8752957}"/>
    <cellStyle name="Vírgula 3 2 6" xfId="98" xr:uid="{1706A8B5-23C2-418B-BF0E-74D37E4B2784}"/>
    <cellStyle name="Vírgula 3 2 6 2" xfId="181" xr:uid="{7380D93E-03CB-4DA7-9CB8-5CF4FE04AE64}"/>
    <cellStyle name="Vírgula 3 2 7" xfId="136" xr:uid="{CC9CC0D7-8123-4904-A3CF-5B92045E004A}"/>
    <cellStyle name="Vírgula 3 2 8" xfId="53" xr:uid="{9168A91A-C4BF-42D3-8E47-38C4AE7C484D}"/>
    <cellStyle name="Vírgula 3 3" xfId="17" xr:uid="{00000000-0005-0000-0000-000017000000}"/>
    <cellStyle name="Vírgula 3 3 2" xfId="41" xr:uid="{8754524B-25F8-4DAB-9B49-F0C52AC30891}"/>
    <cellStyle name="Vírgula 3 3 2 2" xfId="125" xr:uid="{AAD8B90C-5A47-4608-AB25-1754B98E02E9}"/>
    <cellStyle name="Vírgula 3 3 2 2 2" xfId="208" xr:uid="{74AC5CA8-CC0E-45B9-BD52-57B6961AA790}"/>
    <cellStyle name="Vírgula 3 3 2 3" xfId="170" xr:uid="{1927D60D-9A4B-4AA0-A1E1-05E9EE5D58AE}"/>
    <cellStyle name="Vírgula 3 3 2 4" xfId="87" xr:uid="{78983927-23FE-48E4-ADC3-B5CAAECA0FD3}"/>
    <cellStyle name="Vírgula 3 3 3" xfId="101" xr:uid="{C02C8D66-D8D8-4F10-B4BC-0B5D46CBD860}"/>
    <cellStyle name="Vírgula 3 3 3 2" xfId="184" xr:uid="{07173A21-BCE1-4EDF-AA3B-4CD34FF06A05}"/>
    <cellStyle name="Vírgula 3 3 4" xfId="146" xr:uid="{36FB36DC-BF9A-4667-836D-C1AE79958430}"/>
    <cellStyle name="Vírgula 3 3 5" xfId="63" xr:uid="{F653A523-8536-4DE3-81A0-A6BC048A842C}"/>
    <cellStyle name="Vírgula 3 4" xfId="24" xr:uid="{00000000-0005-0000-0000-000018000000}"/>
    <cellStyle name="Vírgula 3 4 2" xfId="108" xr:uid="{32032BE6-EACF-4A92-BC07-619706F77475}"/>
    <cellStyle name="Vírgula 3 4 2 2" xfId="191" xr:uid="{1CAD7878-B105-4361-9CFF-24058CA198E7}"/>
    <cellStyle name="Vírgula 3 4 3" xfId="153" xr:uid="{2B031BDB-FE9E-4DD8-89EC-5041BD5A4BCB}"/>
    <cellStyle name="Vírgula 3 4 4" xfId="70" xr:uid="{1770D2FF-66F7-465C-8E6C-BBF29813E609}"/>
    <cellStyle name="Vírgula 3 5" xfId="31" xr:uid="{00000000-0005-0000-0000-000019000000}"/>
    <cellStyle name="Vírgula 3 5 2" xfId="115" xr:uid="{1CE51EEA-7379-4B46-87CA-EC602CFE1AD8}"/>
    <cellStyle name="Vírgula 3 5 2 2" xfId="198" xr:uid="{1A54E916-55ED-4E02-BFA1-6DA0422EE61F}"/>
    <cellStyle name="Vírgula 3 5 3" xfId="160" xr:uid="{86581478-92B7-4DB6-A0CB-05C2B8B3C7A0}"/>
    <cellStyle name="Vírgula 3 5 4" xfId="77" xr:uid="{3EB3E599-5E4C-4731-AB1F-F3EE74C3BCA1}"/>
    <cellStyle name="Vírgula 3 6" xfId="34" xr:uid="{89EEFF30-F659-496F-87A0-FBE4C739E8D5}"/>
    <cellStyle name="Vírgula 3 6 2" xfId="118" xr:uid="{D22EA9CA-29FE-48FF-85E0-7FA904A58835}"/>
    <cellStyle name="Vírgula 3 6 2 2" xfId="201" xr:uid="{DC55B709-F5EE-4D64-847B-2A0796C20FDD}"/>
    <cellStyle name="Vírgula 3 6 3" xfId="163" xr:uid="{A435BC2A-D355-47C5-B89C-1782BF71421C}"/>
    <cellStyle name="Vírgula 3 6 4" xfId="80" xr:uid="{9B5FF56B-15C0-49E9-BEA5-3050B87C9D53}"/>
    <cellStyle name="Vírgula 3 7" xfId="56" xr:uid="{AEAF69A5-3386-4196-A738-E0751FBBCCCD}"/>
    <cellStyle name="Vírgula 3 7 2" xfId="139" xr:uid="{601E15E2-2ABE-4C8E-84EB-AD59B1A49B1D}"/>
    <cellStyle name="Vírgula 3 8" xfId="94" xr:uid="{A5C48C2B-7796-4434-9BAC-A56CB247C3F1}"/>
    <cellStyle name="Vírgula 3 8 2" xfId="177" xr:uid="{F2F689AC-A603-4247-A89E-1B7700A0B8EB}"/>
    <cellStyle name="Vírgula 3 9" xfId="132" xr:uid="{1C1B36CD-14E1-4219-B865-6C0EE786C456}"/>
    <cellStyle name="Vírgula 4" xfId="9" xr:uid="{00000000-0005-0000-0000-00001A000000}"/>
    <cellStyle name="Vírgula 4 2" xfId="18" xr:uid="{00000000-0005-0000-0000-00001B000000}"/>
    <cellStyle name="Vírgula 4 2 2" xfId="42" xr:uid="{F5752333-CCE6-43E0-98EF-2308890B55C0}"/>
    <cellStyle name="Vírgula 4 2 2 2" xfId="126" xr:uid="{32060202-C7B0-4E06-ADBC-72A1BE3B75B8}"/>
    <cellStyle name="Vírgula 4 2 2 2 2" xfId="209" xr:uid="{40209787-2FC2-4A47-BB6E-E2848294A85D}"/>
    <cellStyle name="Vírgula 4 2 2 3" xfId="171" xr:uid="{DB0F039B-9845-4C69-A939-E07F15B49FB9}"/>
    <cellStyle name="Vírgula 4 2 2 4" xfId="88" xr:uid="{ED9B27A9-569A-4A45-B9D6-731063A538EE}"/>
    <cellStyle name="Vírgula 4 2 3" xfId="102" xr:uid="{A962F591-E80C-42E5-84A2-53DFBEDA62D0}"/>
    <cellStyle name="Vírgula 4 2 3 2" xfId="185" xr:uid="{54CE2E7F-277E-4DFC-8AA1-62BE6A1547BC}"/>
    <cellStyle name="Vírgula 4 2 4" xfId="147" xr:uid="{5A29C931-FB0F-4D50-AF6C-29DA26744B64}"/>
    <cellStyle name="Vírgula 4 2 5" xfId="64" xr:uid="{C6827D2B-F4E1-4304-91A0-F8531B09CEA8}"/>
    <cellStyle name="Vírgula 4 3" xfId="25" xr:uid="{00000000-0005-0000-0000-00001C000000}"/>
    <cellStyle name="Vírgula 4 3 2" xfId="109" xr:uid="{DC374721-05C0-490F-A9F2-4C3ACB3E6E48}"/>
    <cellStyle name="Vírgula 4 3 2 2" xfId="192" xr:uid="{5A320BAD-F382-46AF-9808-D1530B6FC92B}"/>
    <cellStyle name="Vírgula 4 3 3" xfId="154" xr:uid="{1B7A9C39-E502-4BFC-9C4A-9B9994754067}"/>
    <cellStyle name="Vírgula 4 3 4" xfId="71" xr:uid="{890FFC7F-4C2F-4E1E-8C06-9D6689C46168}"/>
    <cellStyle name="Vírgula 4 4" xfId="35" xr:uid="{A9459EC6-0F7E-4057-B2E7-5F5D6A91B1A0}"/>
    <cellStyle name="Vírgula 4 4 2" xfId="119" xr:uid="{A1F07D42-D439-4A21-A684-486D6BCC221B}"/>
    <cellStyle name="Vírgula 4 4 2 2" xfId="202" xr:uid="{013A00DD-ABA5-459E-B39E-C93C545A08BD}"/>
    <cellStyle name="Vírgula 4 4 3" xfId="164" xr:uid="{23BE3CB0-9697-48A5-8345-57D05BE0139B}"/>
    <cellStyle name="Vírgula 4 4 4" xfId="81" xr:uid="{B493DC3B-3B05-4DA4-A0FD-1A36E69067DA}"/>
    <cellStyle name="Vírgula 4 5" xfId="57" xr:uid="{73641BC5-5C7C-411B-888E-65B7DEF3DFF9}"/>
    <cellStyle name="Vírgula 4 5 2" xfId="140" xr:uid="{AAF84EBE-6796-4571-A7FF-491827A599A3}"/>
    <cellStyle name="Vírgula 4 6" xfId="95" xr:uid="{7B49ED7C-4C93-4F7E-9A2F-F6A24F9F4C56}"/>
    <cellStyle name="Vírgula 4 6 2" xfId="178" xr:uid="{56083339-729F-4B5F-952A-213D874269F6}"/>
    <cellStyle name="Vírgula 4 7" xfId="133" xr:uid="{2078DE2B-73A4-4E49-9D0A-D682A5CDA3F8}"/>
    <cellStyle name="Vírgula 4 8" xfId="50" xr:uid="{2EA35B04-9EEA-4BEB-BAD2-26E292314E58}"/>
    <cellStyle name="Vírgula 5" xfId="15" xr:uid="{00000000-0005-0000-0000-00001D000000}"/>
    <cellStyle name="Vírgula 5 2" xfId="39" xr:uid="{1D8316E4-B317-4D60-A4E1-9E5E182EC93F}"/>
    <cellStyle name="Vírgula 5 2 2" xfId="123" xr:uid="{DD99BC88-2E8C-4B26-8B22-A9FF16A7C8A3}"/>
    <cellStyle name="Vírgula 5 2 2 2" xfId="206" xr:uid="{F082E541-920F-4C70-8812-81B2879381A2}"/>
    <cellStyle name="Vírgula 5 2 3" xfId="168" xr:uid="{EF2A9BEC-637B-4216-8D00-519AB62BE08A}"/>
    <cellStyle name="Vírgula 5 2 4" xfId="85" xr:uid="{091999CD-6F50-4337-BFAF-21EF36986B67}"/>
    <cellStyle name="Vírgula 5 3" xfId="99" xr:uid="{7836F2A6-7F3E-4F79-B5FE-10067BF2A19D}"/>
    <cellStyle name="Vírgula 5 3 2" xfId="182" xr:uid="{E5243897-5A5A-427C-8163-0BFA77EE9F8D}"/>
    <cellStyle name="Vírgula 5 4" xfId="144" xr:uid="{3DBDAB9C-F00A-4B4B-B590-CBC57AF6C1A9}"/>
    <cellStyle name="Vírgula 5 5" xfId="61" xr:uid="{E7B71500-C399-4801-937B-7877BE447FE9}"/>
    <cellStyle name="Vírgula 6" xfId="22" xr:uid="{00000000-0005-0000-0000-00001E000000}"/>
    <cellStyle name="Vírgula 6 2" xfId="106" xr:uid="{41087D9E-50D5-4270-B1D5-6BFE36EE80B3}"/>
    <cellStyle name="Vírgula 6 2 2" xfId="189" xr:uid="{F33308A2-063E-4C9E-9B1D-B48BE8F4E129}"/>
    <cellStyle name="Vírgula 6 3" xfId="151" xr:uid="{70480345-3847-4FE9-A091-8CB9E0BCCD72}"/>
    <cellStyle name="Vírgula 6 4" xfId="68" xr:uid="{B596E25B-5B37-4ADD-8664-9A976747FEAF}"/>
    <cellStyle name="Vírgula 7" xfId="29" xr:uid="{00000000-0005-0000-0000-00001F000000}"/>
    <cellStyle name="Vírgula 7 2" xfId="113" xr:uid="{2558F0C9-3D5B-465E-85C6-3CFF4DB2D58F}"/>
    <cellStyle name="Vírgula 7 2 2" xfId="196" xr:uid="{13D5E602-85D6-4BDC-BDCF-230FA83B5C16}"/>
    <cellStyle name="Vírgula 7 3" xfId="158" xr:uid="{8B2D24F3-C2AC-490D-8F43-317A80D09B47}"/>
    <cellStyle name="Vírgula 7 4" xfId="75" xr:uid="{30637461-BCFE-4C9A-A09D-EC9DF2E5DE1B}"/>
    <cellStyle name="Vírgula 8" xfId="32" xr:uid="{4F1ABEC0-B1B6-40AD-8FC2-86CDB49C1327}"/>
    <cellStyle name="Vírgula 8 2" xfId="116" xr:uid="{3213F0FF-F082-47ED-8E01-FF4E0CA315A4}"/>
    <cellStyle name="Vírgula 8 2 2" xfId="199" xr:uid="{C904DF7C-F786-4167-8323-473224292DC9}"/>
    <cellStyle name="Vírgula 8 3" xfId="161" xr:uid="{B0789C43-CB40-4EC5-872F-B5B65CC8B501}"/>
    <cellStyle name="Vírgula 8 4" xfId="78" xr:uid="{4675BA1D-E126-425D-9F5A-C0083DA8A338}"/>
    <cellStyle name="Vírgula 9" xfId="54" xr:uid="{1F84FF24-816D-475E-A4C7-0ACBD9EDE29E}"/>
    <cellStyle name="Vírgula 9 2" xfId="137" xr:uid="{DF5CE06B-37CC-45CB-99D9-FEEBF09A0749}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LI/SLI/ALESSANDRA_MORO/PROCESSOS/PREGAO/2017/21053%20000506-2017%20Vigilancia%20Campinas%20-%20PE%20-16-2017/Planilha%20preco%20INFRAERO_Anexo_VI_Propos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Efetivo"/>
      <sheetName val="PF"/>
      <sheetName val="Benefícios"/>
      <sheetName val="Uniforme e EPI"/>
      <sheetName val="Material"/>
      <sheetName val="DE"/>
      <sheetName val="DOV"/>
      <sheetName val="DV"/>
      <sheetName val="DOE_h"/>
      <sheetName val="DG"/>
      <sheetName val="E S"/>
      <sheetName val="MC"/>
      <sheetName val="ADII"/>
      <sheetName val="Resumo"/>
      <sheetName val="Consolidado_Geral"/>
      <sheetName val="Consolidado_A"/>
      <sheetName val="Simulad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Alessandra Barbosa Moro" id="{7D96F497-DF9E-4B84-8302-06A471C4BBFD}" userId="S::alessandra.moro@agricultura.gov.br::ebc3f3ba-1329-4019-ba42-7c4d03cd67d0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39" dT="2019-02-12T17:26:13.42" personId="{7D96F497-DF9E-4B84-8302-06A471C4BBFD}" id="{DA9A5566-6FDB-4742-8598-F6B9B3561A0F}">
    <text>= (Custo direto + custo indireto + Lucro) / (1-% T)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9">
    <tabColor rgb="FFFFFF00"/>
  </sheetPr>
  <dimension ref="A1:I31"/>
  <sheetViews>
    <sheetView showGridLines="0" tabSelected="1" zoomScaleNormal="100" workbookViewId="0">
      <selection activeCell="A4" sqref="A4:H4"/>
    </sheetView>
  </sheetViews>
  <sheetFormatPr defaultRowHeight="15" x14ac:dyDescent="0.25"/>
  <cols>
    <col min="1" max="1" width="6.28515625" customWidth="1"/>
    <col min="2" max="2" width="37" customWidth="1"/>
    <col min="3" max="3" width="8.85546875" customWidth="1"/>
    <col min="4" max="4" width="3.85546875" customWidth="1"/>
    <col min="5" max="5" width="11.140625" customWidth="1"/>
    <col min="6" max="6" width="8.42578125" customWidth="1"/>
    <col min="7" max="7" width="17" customWidth="1"/>
    <col min="8" max="8" width="21.28515625" customWidth="1"/>
    <col min="9" max="9" width="9.42578125" customWidth="1"/>
    <col min="11" max="11" width="13.28515625" bestFit="1" customWidth="1"/>
  </cols>
  <sheetData>
    <row r="1" spans="1:9" ht="22.5" customHeight="1" x14ac:dyDescent="0.3">
      <c r="A1" s="268" t="s">
        <v>341</v>
      </c>
      <c r="B1" s="268"/>
      <c r="C1" s="268"/>
      <c r="D1" s="268"/>
      <c r="E1" s="268"/>
      <c r="F1" s="268"/>
      <c r="G1" s="268"/>
      <c r="H1" s="268"/>
    </row>
    <row r="2" spans="1:9" ht="27" customHeight="1" x14ac:dyDescent="0.3">
      <c r="A2" s="268" t="s">
        <v>101</v>
      </c>
      <c r="B2" s="268"/>
      <c r="C2" s="268"/>
      <c r="D2" s="268"/>
      <c r="E2" s="268"/>
      <c r="F2" s="268"/>
      <c r="G2" s="268"/>
      <c r="H2" s="268"/>
    </row>
    <row r="3" spans="1:9" ht="26.25" customHeight="1" x14ac:dyDescent="0.3">
      <c r="A3" s="268" t="s">
        <v>339</v>
      </c>
      <c r="B3" s="268"/>
      <c r="C3" s="268" t="s">
        <v>106</v>
      </c>
      <c r="D3" s="268"/>
      <c r="E3" s="268"/>
      <c r="F3" s="268"/>
      <c r="G3" s="268"/>
      <c r="H3" s="268"/>
    </row>
    <row r="4" spans="1:9" ht="23.25" customHeight="1" x14ac:dyDescent="0.25">
      <c r="A4" s="272" t="s">
        <v>272</v>
      </c>
      <c r="B4" s="272"/>
      <c r="C4" s="272"/>
      <c r="D4" s="272"/>
      <c r="E4" s="272"/>
      <c r="F4" s="272"/>
      <c r="G4" s="272"/>
      <c r="H4" s="272"/>
    </row>
    <row r="5" spans="1:9" ht="12" customHeight="1" x14ac:dyDescent="0.3">
      <c r="A5" s="75"/>
      <c r="B5" s="75"/>
      <c r="C5" s="75"/>
      <c r="D5" s="75"/>
      <c r="E5" s="75"/>
      <c r="F5" s="75"/>
      <c r="G5" s="75"/>
      <c r="H5" s="75"/>
    </row>
    <row r="6" spans="1:9" ht="45" customHeight="1" x14ac:dyDescent="0.25">
      <c r="A6" s="269" t="s">
        <v>266</v>
      </c>
      <c r="B6" s="269"/>
      <c r="C6" s="269"/>
      <c r="D6" s="269"/>
      <c r="E6" s="269"/>
      <c r="F6" s="269"/>
      <c r="G6" s="269"/>
      <c r="H6" s="269"/>
    </row>
    <row r="7" spans="1:9" ht="23.25" customHeight="1" x14ac:dyDescent="0.25">
      <c r="A7" s="74"/>
      <c r="B7" s="74"/>
      <c r="C7" s="74"/>
      <c r="D7" s="74"/>
      <c r="E7" s="74"/>
      <c r="F7" s="74"/>
      <c r="G7" s="74"/>
      <c r="H7" s="74"/>
    </row>
    <row r="8" spans="1:9" ht="21" customHeight="1" x14ac:dyDescent="0.25">
      <c r="A8" s="270" t="s">
        <v>219</v>
      </c>
      <c r="B8" s="270"/>
      <c r="C8" s="270"/>
      <c r="D8" s="270"/>
      <c r="E8" s="270"/>
      <c r="F8" s="270"/>
      <c r="G8" s="270"/>
      <c r="H8" s="270"/>
      <c r="I8" s="270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ht="29.25" customHeight="1" x14ac:dyDescent="0.25">
      <c r="A10" s="76" t="s">
        <v>197</v>
      </c>
      <c r="B10" s="1"/>
      <c r="C10" s="1"/>
      <c r="D10" s="1"/>
      <c r="E10" s="1"/>
      <c r="F10" s="1"/>
      <c r="G10" s="1"/>
      <c r="H10" s="1"/>
    </row>
    <row r="11" spans="1:9" x14ac:dyDescent="0.25">
      <c r="A11" t="s">
        <v>198</v>
      </c>
      <c r="E11" s="77" t="s">
        <v>199</v>
      </c>
      <c r="F11" t="s">
        <v>200</v>
      </c>
    </row>
    <row r="12" spans="1:9" x14ac:dyDescent="0.25">
      <c r="B12" t="s">
        <v>204</v>
      </c>
    </row>
    <row r="13" spans="1:9" x14ac:dyDescent="0.25">
      <c r="B13" t="s">
        <v>205</v>
      </c>
    </row>
    <row r="14" spans="1:9" x14ac:dyDescent="0.25">
      <c r="B14" t="s">
        <v>206</v>
      </c>
    </row>
    <row r="15" spans="1:9" x14ac:dyDescent="0.25">
      <c r="B15" t="s">
        <v>207</v>
      </c>
    </row>
    <row r="16" spans="1:9" x14ac:dyDescent="0.25">
      <c r="A16" t="s">
        <v>201</v>
      </c>
    </row>
    <row r="17" spans="1:9" ht="33.75" customHeight="1" x14ac:dyDescent="0.25">
      <c r="A17" s="271" t="s">
        <v>298</v>
      </c>
      <c r="B17" s="271"/>
      <c r="C17" s="271"/>
      <c r="D17" s="271"/>
      <c r="E17" s="271"/>
      <c r="F17" s="271"/>
      <c r="G17" s="271"/>
      <c r="H17" s="271"/>
      <c r="I17" s="271"/>
    </row>
    <row r="18" spans="1:9" ht="33.75" customHeight="1" x14ac:dyDescent="0.25">
      <c r="A18" s="267" t="s">
        <v>202</v>
      </c>
      <c r="B18" s="267"/>
      <c r="C18" s="267"/>
      <c r="D18" s="267"/>
      <c r="E18" s="267"/>
      <c r="F18" s="267"/>
      <c r="G18" s="267"/>
      <c r="H18" s="267"/>
      <c r="I18" s="267"/>
    </row>
    <row r="19" spans="1:9" ht="24.75" customHeight="1" x14ac:dyDescent="0.25">
      <c r="A19" s="271" t="s">
        <v>257</v>
      </c>
      <c r="B19" s="271"/>
      <c r="C19" s="271"/>
      <c r="D19" s="271"/>
      <c r="E19" s="271"/>
      <c r="F19" s="271"/>
      <c r="G19" s="271"/>
      <c r="H19" s="271"/>
      <c r="I19" s="271"/>
    </row>
    <row r="20" spans="1:9" ht="33" customHeight="1" x14ac:dyDescent="0.25">
      <c r="A20" s="267" t="s">
        <v>239</v>
      </c>
      <c r="B20" s="267"/>
      <c r="C20" s="267"/>
      <c r="D20" s="267"/>
      <c r="E20" s="267"/>
      <c r="F20" s="267"/>
      <c r="G20" s="267"/>
      <c r="H20" s="267"/>
      <c r="I20" s="267"/>
    </row>
    <row r="21" spans="1:9" ht="19.5" customHeight="1" x14ac:dyDescent="0.25">
      <c r="A21" t="s">
        <v>203</v>
      </c>
    </row>
    <row r="22" spans="1:9" ht="19.5" customHeight="1" x14ac:dyDescent="0.25">
      <c r="B22" t="s">
        <v>103</v>
      </c>
    </row>
    <row r="23" spans="1:9" s="218" customFormat="1" ht="19.5" customHeight="1" x14ac:dyDescent="0.25">
      <c r="B23" s="218" t="s">
        <v>270</v>
      </c>
    </row>
    <row r="24" spans="1:9" s="218" customFormat="1" ht="19.5" customHeight="1" x14ac:dyDescent="0.25">
      <c r="B24" s="218" t="s">
        <v>269</v>
      </c>
    </row>
    <row r="25" spans="1:9" x14ac:dyDescent="0.25">
      <c r="B25" t="s">
        <v>195</v>
      </c>
    </row>
    <row r="26" spans="1:9" s="218" customFormat="1" x14ac:dyDescent="0.25">
      <c r="B26" s="146" t="s">
        <v>267</v>
      </c>
    </row>
    <row r="27" spans="1:9" s="218" customFormat="1" x14ac:dyDescent="0.25">
      <c r="B27" s="146" t="s">
        <v>340</v>
      </c>
    </row>
    <row r="28" spans="1:9" x14ac:dyDescent="0.25">
      <c r="B28" t="s">
        <v>268</v>
      </c>
    </row>
    <row r="29" spans="1:9" x14ac:dyDescent="0.25">
      <c r="B29" t="s">
        <v>104</v>
      </c>
    </row>
    <row r="30" spans="1:9" x14ac:dyDescent="0.25">
      <c r="B30" t="s">
        <v>105</v>
      </c>
    </row>
    <row r="31" spans="1:9" ht="45" customHeight="1" x14ac:dyDescent="0.25">
      <c r="A31" s="267" t="s">
        <v>271</v>
      </c>
      <c r="B31" s="267"/>
      <c r="C31" s="267"/>
      <c r="D31" s="267"/>
      <c r="E31" s="267"/>
      <c r="F31" s="267"/>
      <c r="G31" s="267"/>
      <c r="H31" s="267"/>
      <c r="I31" s="267"/>
    </row>
  </sheetData>
  <sheetProtection algorithmName="SHA-512" hashValue="5U4tImCsISGrYxBAVRe8TQu5CgYambkd0PU1tSpJgM/+Ty+FoVGOQpV7kfS8XNDUisUkRwvzne4R8Cr/3Hb6LA==" saltValue="3kwwyth2rM4QcDAq+QdyHA==" spinCount="100000" sheet="1" objects="1" scenarios="1"/>
  <mergeCells count="11">
    <mergeCell ref="A31:I31"/>
    <mergeCell ref="A1:H1"/>
    <mergeCell ref="A2:H2"/>
    <mergeCell ref="A3:H3"/>
    <mergeCell ref="A6:H6"/>
    <mergeCell ref="A8:I8"/>
    <mergeCell ref="A17:I17"/>
    <mergeCell ref="A18:I18"/>
    <mergeCell ref="A19:I19"/>
    <mergeCell ref="A20:I20"/>
    <mergeCell ref="A4:H4"/>
  </mergeCells>
  <pageMargins left="0.51181102362204722" right="0.51181102362204722" top="0.78740157480314965" bottom="0.78740157480314965" header="0.31496062992125984" footer="0.31496062992125984"/>
  <pageSetup paperSize="9" scale="69" orientation="portrait" r:id="rId1"/>
  <headerFooter>
    <oddFooter>&amp;C&amp;A - Pr. El 01/2019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7"/>
  <sheetViews>
    <sheetView showGridLines="0" zoomScaleNormal="100" workbookViewId="0">
      <selection activeCell="A4" sqref="A4:H4"/>
    </sheetView>
  </sheetViews>
  <sheetFormatPr defaultRowHeight="15" x14ac:dyDescent="0.25"/>
  <cols>
    <col min="1" max="1" width="12.28515625" customWidth="1"/>
    <col min="2" max="2" width="37" customWidth="1"/>
    <col min="3" max="3" width="8.85546875" customWidth="1"/>
    <col min="4" max="4" width="8.28515625" customWidth="1"/>
    <col min="5" max="5" width="8.85546875" customWidth="1"/>
    <col min="6" max="6" width="8.42578125" customWidth="1"/>
    <col min="7" max="7" width="21.5703125" bestFit="1" customWidth="1"/>
    <col min="8" max="8" width="14.5703125" style="140" customWidth="1"/>
    <col min="9" max="9" width="16.42578125" customWidth="1"/>
    <col min="10" max="10" width="3" customWidth="1"/>
    <col min="12" max="12" width="13.28515625" bestFit="1" customWidth="1"/>
  </cols>
  <sheetData>
    <row r="1" spans="1:10" ht="22.5" customHeight="1" x14ac:dyDescent="0.3">
      <c r="A1" s="287" t="str">
        <f>ORIENTAÇÕES!A1</f>
        <v>ANEXO IV</v>
      </c>
      <c r="B1" s="287"/>
      <c r="C1" s="287"/>
      <c r="D1" s="287"/>
      <c r="E1" s="287"/>
      <c r="F1" s="287"/>
      <c r="G1" s="287"/>
      <c r="H1" s="287"/>
      <c r="I1" s="287"/>
    </row>
    <row r="2" spans="1:10" ht="12" customHeight="1" x14ac:dyDescent="0.25">
      <c r="A2" s="288"/>
      <c r="B2" s="288"/>
      <c r="C2" s="288"/>
      <c r="D2" s="288"/>
      <c r="E2" s="288"/>
      <c r="F2" s="288"/>
      <c r="G2" s="288"/>
      <c r="H2" s="288"/>
      <c r="I2" s="288"/>
    </row>
    <row r="3" spans="1:10" ht="23.25" customHeight="1" x14ac:dyDescent="0.3">
      <c r="A3" s="287" t="s">
        <v>208</v>
      </c>
      <c r="B3" s="287"/>
      <c r="C3" s="287"/>
      <c r="D3" s="287"/>
      <c r="E3" s="287"/>
      <c r="F3" s="287"/>
      <c r="G3" s="287"/>
      <c r="H3" s="287"/>
      <c r="I3" s="287"/>
    </row>
    <row r="4" spans="1:10" ht="9" customHeight="1" x14ac:dyDescent="0.25">
      <c r="A4" s="88"/>
      <c r="B4" s="88"/>
      <c r="C4" s="88"/>
      <c r="D4" s="88"/>
      <c r="E4" s="88"/>
      <c r="F4" s="88"/>
      <c r="G4" s="88"/>
      <c r="H4" s="154"/>
      <c r="I4" s="88"/>
    </row>
    <row r="5" spans="1:10" ht="22.5" customHeight="1" x14ac:dyDescent="0.25">
      <c r="A5" s="289" t="str">
        <f>ORIENTAÇÕES!A3</f>
        <v>Pr. El. 03/2020</v>
      </c>
      <c r="B5" s="289"/>
      <c r="C5" s="289"/>
      <c r="D5" s="289"/>
      <c r="E5" s="289"/>
      <c r="F5" s="289"/>
      <c r="G5" s="289"/>
      <c r="H5" s="289"/>
      <c r="I5" s="289"/>
    </row>
    <row r="6" spans="1:10" ht="15.75" customHeight="1" x14ac:dyDescent="0.25">
      <c r="A6" s="290" t="str">
        <f>ORIENTAÇÕES!A4</f>
        <v>PROCESSO Nº. : 21052.007038/2019-96</v>
      </c>
      <c r="B6" s="290"/>
      <c r="C6" s="290"/>
      <c r="D6" s="290"/>
      <c r="E6" s="290"/>
      <c r="F6" s="290"/>
      <c r="G6" s="290"/>
      <c r="H6" s="290"/>
      <c r="I6" s="290"/>
    </row>
    <row r="7" spans="1:10" ht="15.75" customHeight="1" x14ac:dyDescent="0.25">
      <c r="A7" s="89"/>
      <c r="B7" s="89"/>
      <c r="C7" s="89"/>
      <c r="D7" s="89"/>
      <c r="E7" s="89"/>
      <c r="F7" s="89"/>
      <c r="G7" s="89"/>
      <c r="H7" s="155"/>
      <c r="I7" s="89"/>
    </row>
    <row r="8" spans="1:10" ht="38.25" customHeight="1" x14ac:dyDescent="0.25">
      <c r="A8" s="291" t="str">
        <f>ORIENTAÇÕES!A6</f>
        <v>OBJETO: Contratação de serviços continuados de apoio administrativo, na categoria de Secretário Executivo, em regime de dedicação exclusiva, nas dependências da Estação Quarentenária de Cananéia/SP</v>
      </c>
      <c r="B8" s="291"/>
      <c r="C8" s="291"/>
      <c r="D8" s="291"/>
      <c r="E8" s="291"/>
      <c r="F8" s="291"/>
      <c r="G8" s="291"/>
      <c r="H8" s="291"/>
      <c r="I8" s="291"/>
    </row>
    <row r="9" spans="1:10" x14ac:dyDescent="0.25">
      <c r="A9" s="90"/>
      <c r="B9" s="90"/>
      <c r="C9" s="90"/>
      <c r="D9" s="90"/>
      <c r="E9" s="90"/>
      <c r="F9" s="90"/>
      <c r="G9" s="90"/>
      <c r="H9" s="90"/>
      <c r="I9" s="90"/>
    </row>
    <row r="10" spans="1:10" ht="18" customHeight="1" x14ac:dyDescent="0.25">
      <c r="A10" s="273" t="str">
        <f>ORIENTAÇÕES!A8</f>
        <v>GRUPO 1 - EQC</v>
      </c>
      <c r="B10" s="273"/>
      <c r="C10" s="273"/>
      <c r="D10" s="273"/>
      <c r="E10" s="273"/>
      <c r="F10" s="273"/>
      <c r="G10" s="273"/>
      <c r="H10" s="273"/>
      <c r="I10" s="273"/>
      <c r="J10" s="91"/>
    </row>
    <row r="11" spans="1:10" x14ac:dyDescent="0.25">
      <c r="A11" s="90"/>
      <c r="B11" s="90"/>
      <c r="C11" s="90"/>
      <c r="D11" s="90"/>
      <c r="E11" s="90"/>
      <c r="F11" s="90"/>
      <c r="G11" s="90"/>
      <c r="H11" s="90"/>
      <c r="I11" s="90"/>
    </row>
    <row r="12" spans="1:10" ht="30" customHeight="1" x14ac:dyDescent="0.25">
      <c r="A12" s="92" t="s">
        <v>88</v>
      </c>
      <c r="B12" s="274" t="s">
        <v>209</v>
      </c>
      <c r="C12" s="275"/>
      <c r="D12" s="275"/>
      <c r="E12" s="276"/>
      <c r="F12" s="93"/>
      <c r="G12" s="93" t="s">
        <v>89</v>
      </c>
      <c r="H12" s="292" t="s">
        <v>210</v>
      </c>
      <c r="I12" s="293"/>
    </row>
    <row r="13" spans="1:10" ht="26.25" customHeight="1" x14ac:dyDescent="0.25">
      <c r="A13" s="94" t="s">
        <v>90</v>
      </c>
      <c r="B13" s="79" t="s">
        <v>91</v>
      </c>
      <c r="C13" s="90"/>
      <c r="D13" s="90"/>
      <c r="E13" s="90"/>
      <c r="F13" s="90"/>
      <c r="G13" s="90"/>
      <c r="H13" s="90"/>
      <c r="I13" s="90"/>
    </row>
    <row r="14" spans="1:10" ht="28.5" customHeight="1" x14ac:dyDescent="0.25">
      <c r="A14" s="92" t="s">
        <v>92</v>
      </c>
      <c r="B14" s="80" t="s">
        <v>93</v>
      </c>
      <c r="C14" s="90"/>
      <c r="D14" s="90"/>
      <c r="E14" s="92"/>
      <c r="F14" s="92"/>
      <c r="G14" s="95" t="s">
        <v>94</v>
      </c>
      <c r="H14" s="294" t="s">
        <v>95</v>
      </c>
      <c r="I14" s="295"/>
    </row>
    <row r="15" spans="1:10" ht="24.75" customHeight="1" x14ac:dyDescent="0.25">
      <c r="A15" s="92"/>
      <c r="B15" s="96"/>
      <c r="C15" s="97"/>
      <c r="D15" s="97"/>
      <c r="E15" s="98"/>
      <c r="F15" s="98"/>
      <c r="G15" s="99"/>
      <c r="H15" s="99"/>
      <c r="I15" s="100"/>
    </row>
    <row r="16" spans="1:10" ht="15.75" thickBot="1" x14ac:dyDescent="0.3">
      <c r="A16" s="277"/>
      <c r="B16" s="277"/>
      <c r="C16" s="277"/>
      <c r="D16" s="277"/>
      <c r="E16" s="277"/>
      <c r="F16" s="277"/>
      <c r="G16" s="277"/>
      <c r="H16" s="277"/>
      <c r="I16" s="277"/>
    </row>
    <row r="17" spans="1:10" ht="36" customHeight="1" x14ac:dyDescent="0.25">
      <c r="A17" s="101" t="s">
        <v>43</v>
      </c>
      <c r="B17" s="102" t="s">
        <v>42</v>
      </c>
      <c r="C17" s="102" t="s">
        <v>211</v>
      </c>
      <c r="D17" s="102" t="s">
        <v>212</v>
      </c>
      <c r="E17" s="103" t="s">
        <v>213</v>
      </c>
      <c r="F17" s="103" t="s">
        <v>214</v>
      </c>
      <c r="G17" s="103" t="s">
        <v>254</v>
      </c>
      <c r="H17" s="103" t="s">
        <v>255</v>
      </c>
      <c r="I17" s="104" t="s">
        <v>256</v>
      </c>
    </row>
    <row r="18" spans="1:10" ht="75.75" customHeight="1" x14ac:dyDescent="0.25">
      <c r="A18" s="241">
        <v>1</v>
      </c>
      <c r="B18" s="242" t="s">
        <v>273</v>
      </c>
      <c r="C18" s="243" t="s">
        <v>215</v>
      </c>
      <c r="D18" s="243">
        <v>2</v>
      </c>
      <c r="E18" s="243">
        <v>1</v>
      </c>
      <c r="F18" s="243">
        <f>D18*E18</f>
        <v>2</v>
      </c>
      <c r="G18" s="158">
        <f>'Secretária executiva'!H139</f>
        <v>7093.6491299006966</v>
      </c>
      <c r="H18" s="158">
        <f>ROUND(G18*D18,2)</f>
        <v>14187.3</v>
      </c>
      <c r="I18" s="244">
        <f>ROUND(H18*12,2)</f>
        <v>170247.6</v>
      </c>
      <c r="J18" s="106"/>
    </row>
    <row r="19" spans="1:10" ht="27" customHeight="1" thickBot="1" x14ac:dyDescent="0.3">
      <c r="A19" s="159"/>
      <c r="B19" s="159"/>
      <c r="C19" s="159"/>
      <c r="D19" s="159"/>
      <c r="E19" s="159"/>
      <c r="F19" s="160">
        <f>SUM(F18:F18)</f>
        <v>2</v>
      </c>
      <c r="G19" s="159"/>
      <c r="H19" s="159"/>
      <c r="I19" s="161">
        <f>SUM(I18:I18)</f>
        <v>170247.6</v>
      </c>
      <c r="J19" s="106"/>
    </row>
    <row r="20" spans="1:10" s="107" customFormat="1" ht="10.5" customHeight="1" x14ac:dyDescent="0.25">
      <c r="A20" s="105"/>
      <c r="B20" s="105"/>
      <c r="C20" s="105"/>
      <c r="D20" s="105"/>
      <c r="E20" s="105"/>
      <c r="F20" s="105"/>
      <c r="G20" s="105"/>
      <c r="H20" s="105"/>
      <c r="I20" s="105"/>
    </row>
    <row r="23" spans="1:10" ht="15" customHeight="1" x14ac:dyDescent="0.25">
      <c r="A23" s="108" t="s">
        <v>216</v>
      </c>
      <c r="C23" s="7"/>
      <c r="D23" s="7"/>
      <c r="E23" s="7"/>
      <c r="F23" s="7"/>
    </row>
    <row r="24" spans="1:10" ht="15" customHeight="1" x14ac:dyDescent="0.25">
      <c r="A24" s="278" t="s">
        <v>258</v>
      </c>
      <c r="B24" s="279"/>
      <c r="C24" s="279"/>
      <c r="D24" s="279"/>
      <c r="E24" s="279"/>
      <c r="F24" s="279"/>
      <c r="G24" s="279"/>
      <c r="H24" s="279"/>
      <c r="I24" s="280"/>
    </row>
    <row r="25" spans="1:10" ht="15" customHeight="1" x14ac:dyDescent="0.25">
      <c r="A25" s="281"/>
      <c r="B25" s="282"/>
      <c r="C25" s="282"/>
      <c r="D25" s="282"/>
      <c r="E25" s="282"/>
      <c r="F25" s="282"/>
      <c r="G25" s="282"/>
      <c r="H25" s="282"/>
      <c r="I25" s="283"/>
    </row>
    <row r="26" spans="1:10" x14ac:dyDescent="0.25">
      <c r="A26" s="281"/>
      <c r="B26" s="282"/>
      <c r="C26" s="282"/>
      <c r="D26" s="282"/>
      <c r="E26" s="282"/>
      <c r="F26" s="282"/>
      <c r="G26" s="282"/>
      <c r="H26" s="282"/>
      <c r="I26" s="283"/>
    </row>
    <row r="27" spans="1:10" x14ac:dyDescent="0.25">
      <c r="A27" s="281"/>
      <c r="B27" s="282"/>
      <c r="C27" s="282"/>
      <c r="D27" s="282"/>
      <c r="E27" s="282"/>
      <c r="F27" s="282"/>
      <c r="G27" s="282"/>
      <c r="H27" s="282"/>
      <c r="I27" s="283"/>
    </row>
    <row r="28" spans="1:10" x14ac:dyDescent="0.25">
      <c r="A28" s="281"/>
      <c r="B28" s="282"/>
      <c r="C28" s="282"/>
      <c r="D28" s="282"/>
      <c r="E28" s="282"/>
      <c r="F28" s="282"/>
      <c r="G28" s="282"/>
      <c r="H28" s="282"/>
      <c r="I28" s="283"/>
    </row>
    <row r="29" spans="1:10" x14ac:dyDescent="0.25">
      <c r="A29" s="281"/>
      <c r="B29" s="282"/>
      <c r="C29" s="282"/>
      <c r="D29" s="282"/>
      <c r="E29" s="282"/>
      <c r="F29" s="282"/>
      <c r="G29" s="282"/>
      <c r="H29" s="282"/>
      <c r="I29" s="283"/>
    </row>
    <row r="30" spans="1:10" x14ac:dyDescent="0.25">
      <c r="A30" s="281"/>
      <c r="B30" s="282"/>
      <c r="C30" s="282"/>
      <c r="D30" s="282"/>
      <c r="E30" s="282"/>
      <c r="F30" s="282"/>
      <c r="G30" s="282"/>
      <c r="H30" s="282"/>
      <c r="I30" s="283"/>
    </row>
    <row r="31" spans="1:10" x14ac:dyDescent="0.25">
      <c r="A31" s="281"/>
      <c r="B31" s="282"/>
      <c r="C31" s="282"/>
      <c r="D31" s="282"/>
      <c r="E31" s="282"/>
      <c r="F31" s="282"/>
      <c r="G31" s="282"/>
      <c r="H31" s="282"/>
      <c r="I31" s="283"/>
    </row>
    <row r="32" spans="1:10" x14ac:dyDescent="0.25">
      <c r="A32" s="284"/>
      <c r="B32" s="285"/>
      <c r="C32" s="285"/>
      <c r="D32" s="285"/>
      <c r="E32" s="285"/>
      <c r="F32" s="285"/>
      <c r="G32" s="285"/>
      <c r="H32" s="285"/>
      <c r="I32" s="286"/>
    </row>
    <row r="33" spans="1:9" s="85" customFormat="1" x14ac:dyDescent="0.25">
      <c r="A33" s="109"/>
      <c r="B33" s="109"/>
      <c r="C33" s="109"/>
      <c r="D33" s="109"/>
      <c r="E33" s="109"/>
      <c r="F33" s="109"/>
      <c r="G33" s="109"/>
      <c r="H33" s="109"/>
      <c r="I33" s="109"/>
    </row>
    <row r="35" spans="1:9" ht="22.5" customHeight="1" x14ac:dyDescent="0.25">
      <c r="A35" s="110"/>
      <c r="B35" s="111"/>
    </row>
    <row r="36" spans="1:9" ht="22.5" customHeight="1" x14ac:dyDescent="0.25">
      <c r="A36" t="s">
        <v>217</v>
      </c>
      <c r="B36" s="112" t="s">
        <v>259</v>
      </c>
    </row>
    <row r="37" spans="1:9" ht="22.5" customHeight="1" x14ac:dyDescent="0.25">
      <c r="B37" s="112" t="s">
        <v>218</v>
      </c>
    </row>
  </sheetData>
  <sheetProtection algorithmName="SHA-512" hashValue="P0kjvzfPT2uKWGnn2s+w4AhOMFemJ8sEKU9KGldImgnUpE+NQAIz18tTf94X8ke+4CDN/C/q1pUpMEtshdJfbA==" saltValue="fg6pFoXZXE/8A7hfuNR0Kw==" spinCount="100000" sheet="1" objects="1" scenarios="1"/>
  <mergeCells count="12">
    <mergeCell ref="A10:I10"/>
    <mergeCell ref="B12:E12"/>
    <mergeCell ref="A16:I16"/>
    <mergeCell ref="A24:I32"/>
    <mergeCell ref="A1:I1"/>
    <mergeCell ref="A2:I2"/>
    <mergeCell ref="A3:I3"/>
    <mergeCell ref="A5:I5"/>
    <mergeCell ref="A6:I6"/>
    <mergeCell ref="A8:I8"/>
    <mergeCell ref="H12:I12"/>
    <mergeCell ref="H14:I14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headerFooter>
    <oddFooter>&amp;CResumo Estimativa de Custo - Pr. El nº 16/2017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93"/>
  <sheetViews>
    <sheetView showGridLines="0" zoomScaleNormal="100" zoomScaleSheetLayoutView="100" workbookViewId="0">
      <selection activeCell="A4" sqref="A4:J4"/>
    </sheetView>
  </sheetViews>
  <sheetFormatPr defaultRowHeight="15" x14ac:dyDescent="0.25"/>
  <cols>
    <col min="1" max="1" width="7.7109375" customWidth="1"/>
    <col min="2" max="2" width="27.85546875" customWidth="1"/>
    <col min="3" max="3" width="18.5703125" style="7" customWidth="1"/>
    <col min="4" max="4" width="19.7109375" style="7" customWidth="1"/>
    <col min="5" max="5" width="18.140625" style="7" customWidth="1"/>
    <col min="6" max="6" width="16.7109375" style="7" customWidth="1"/>
    <col min="7" max="7" width="16.7109375" customWidth="1"/>
    <col min="8" max="8" width="16" customWidth="1"/>
    <col min="9" max="9" width="17.7109375" customWidth="1"/>
    <col min="10" max="10" width="16.28515625" customWidth="1"/>
    <col min="11" max="11" width="16.85546875" bestFit="1" customWidth="1"/>
    <col min="12" max="12" width="14.85546875" customWidth="1"/>
    <col min="13" max="13" width="16.140625" customWidth="1"/>
  </cols>
  <sheetData>
    <row r="1" spans="1:11" ht="22.5" customHeight="1" x14ac:dyDescent="0.3">
      <c r="A1" s="287" t="str">
        <f>ORIENTAÇÕES!A1</f>
        <v>ANEXO IV</v>
      </c>
      <c r="B1" s="287"/>
      <c r="C1" s="287"/>
      <c r="D1" s="287"/>
      <c r="E1" s="287"/>
      <c r="F1" s="287"/>
      <c r="G1" s="287"/>
      <c r="H1" s="287"/>
      <c r="I1" s="287"/>
      <c r="J1" s="287"/>
      <c r="K1" s="90"/>
    </row>
    <row r="2" spans="1:11" ht="18.75" customHeight="1" x14ac:dyDescent="0.35">
      <c r="A2" s="372" t="str">
        <f>ORIENTAÇÕES!A3</f>
        <v>Pr. El. 03/2020</v>
      </c>
      <c r="B2" s="372"/>
      <c r="C2" s="372"/>
      <c r="D2" s="372"/>
      <c r="E2" s="372"/>
      <c r="F2" s="372"/>
      <c r="G2" s="372"/>
      <c r="H2" s="372"/>
      <c r="I2" s="372"/>
      <c r="J2" s="372"/>
      <c r="K2" s="90"/>
    </row>
    <row r="3" spans="1:11" ht="18.75" x14ac:dyDescent="0.3">
      <c r="A3" s="365" t="str">
        <f>ORIENTAÇÕES!A8</f>
        <v>GRUPO 1 - EQC</v>
      </c>
      <c r="B3" s="365"/>
      <c r="C3" s="365"/>
      <c r="D3" s="365"/>
      <c r="E3" s="365"/>
      <c r="F3" s="365"/>
      <c r="G3" s="365"/>
      <c r="H3" s="365"/>
      <c r="I3" s="365"/>
      <c r="J3" s="365"/>
      <c r="K3" s="90"/>
    </row>
    <row r="4" spans="1:11" ht="18.75" x14ac:dyDescent="0.3">
      <c r="A4" s="365" t="s">
        <v>196</v>
      </c>
      <c r="B4" s="365"/>
      <c r="C4" s="365"/>
      <c r="D4" s="365"/>
      <c r="E4" s="365"/>
      <c r="F4" s="365"/>
      <c r="G4" s="365"/>
      <c r="H4" s="365"/>
      <c r="I4" s="365"/>
      <c r="J4" s="365"/>
      <c r="K4" s="90"/>
    </row>
    <row r="5" spans="1:11" s="85" customFormat="1" x14ac:dyDescent="0.25">
      <c r="A5" s="163"/>
      <c r="B5" s="163"/>
      <c r="C5" s="164"/>
      <c r="D5" s="164"/>
      <c r="E5" s="164"/>
      <c r="F5" s="164"/>
      <c r="G5" s="163"/>
      <c r="H5" s="163"/>
      <c r="I5" s="163"/>
      <c r="J5" s="97"/>
      <c r="K5" s="97"/>
    </row>
    <row r="6" spans="1:11" x14ac:dyDescent="0.25">
      <c r="A6" s="165" t="s">
        <v>220</v>
      </c>
      <c r="B6" s="165"/>
      <c r="C6" s="166"/>
      <c r="D6" s="166"/>
      <c r="E6" s="166"/>
      <c r="F6" s="166"/>
      <c r="G6" s="165"/>
      <c r="H6" s="165"/>
      <c r="I6" s="165"/>
      <c r="J6" s="165"/>
      <c r="K6" s="90"/>
    </row>
    <row r="7" spans="1:11" s="85" customFormat="1" x14ac:dyDescent="0.25">
      <c r="A7" s="163"/>
      <c r="B7" s="163"/>
      <c r="C7" s="164"/>
      <c r="D7" s="164"/>
      <c r="E7" s="164"/>
      <c r="F7" s="164"/>
      <c r="G7" s="163"/>
      <c r="H7" s="163"/>
      <c r="I7" s="163"/>
      <c r="J7" s="97"/>
      <c r="K7" s="97"/>
    </row>
    <row r="8" spans="1:11" s="85" customFormat="1" ht="27" customHeight="1" x14ac:dyDescent="0.25">
      <c r="A8" s="366" t="s">
        <v>221</v>
      </c>
      <c r="B8" s="366"/>
      <c r="C8" s="367" t="s">
        <v>209</v>
      </c>
      <c r="D8" s="368"/>
      <c r="E8" s="369"/>
      <c r="F8" s="167" t="s">
        <v>96</v>
      </c>
      <c r="G8" s="370" t="s">
        <v>210</v>
      </c>
      <c r="H8" s="371"/>
      <c r="I8" s="163"/>
      <c r="J8" s="97"/>
      <c r="K8" s="97"/>
    </row>
    <row r="9" spans="1:11" s="85" customFormat="1" x14ac:dyDescent="0.25">
      <c r="A9" s="163"/>
      <c r="B9" s="163"/>
      <c r="C9" s="164"/>
      <c r="D9" s="164"/>
      <c r="E9" s="164"/>
      <c r="F9" s="164"/>
      <c r="G9" s="163"/>
      <c r="H9" s="163"/>
      <c r="I9" s="163"/>
      <c r="J9" s="97"/>
      <c r="K9" s="97"/>
    </row>
    <row r="10" spans="1:11" s="85" customFormat="1" ht="30" x14ac:dyDescent="0.25">
      <c r="A10" s="375" t="s">
        <v>222</v>
      </c>
      <c r="B10" s="375"/>
      <c r="C10" s="376" t="s">
        <v>275</v>
      </c>
      <c r="D10" s="377"/>
      <c r="E10" s="90"/>
      <c r="F10" s="92" t="s">
        <v>223</v>
      </c>
      <c r="G10" s="81">
        <v>2019</v>
      </c>
      <c r="H10" s="168"/>
      <c r="I10" s="168" t="s">
        <v>224</v>
      </c>
      <c r="J10" s="81" t="s">
        <v>274</v>
      </c>
      <c r="K10" s="97"/>
    </row>
    <row r="11" spans="1:11" s="85" customFormat="1" x14ac:dyDescent="0.25">
      <c r="A11" s="169"/>
      <c r="B11" s="169"/>
      <c r="C11" s="170"/>
      <c r="D11" s="170"/>
      <c r="E11" s="97"/>
      <c r="F11" s="98"/>
      <c r="G11" s="116"/>
      <c r="H11" s="168"/>
      <c r="I11" s="168"/>
      <c r="J11" s="100"/>
      <c r="K11" s="97"/>
    </row>
    <row r="12" spans="1:11" s="85" customFormat="1" ht="30.75" customHeight="1" x14ac:dyDescent="0.25">
      <c r="A12" s="378" t="s">
        <v>131</v>
      </c>
      <c r="B12" s="378"/>
      <c r="C12" s="367" t="s">
        <v>282</v>
      </c>
      <c r="D12" s="369"/>
      <c r="E12" s="171"/>
      <c r="F12" s="236" t="s">
        <v>280</v>
      </c>
      <c r="G12" s="237" t="s">
        <v>281</v>
      </c>
      <c r="H12" s="314" t="s">
        <v>41</v>
      </c>
      <c r="I12" s="314"/>
      <c r="J12" s="118">
        <v>43586</v>
      </c>
      <c r="K12" s="97"/>
    </row>
    <row r="13" spans="1:11" s="85" customFormat="1" x14ac:dyDescent="0.25">
      <c r="A13" s="171"/>
      <c r="B13" s="171"/>
      <c r="C13" s="100"/>
      <c r="D13" s="100"/>
      <c r="E13" s="97"/>
      <c r="F13" s="98"/>
      <c r="G13" s="100"/>
      <c r="H13" s="168"/>
      <c r="I13" s="168"/>
      <c r="J13" s="100"/>
      <c r="K13" s="97"/>
    </row>
    <row r="14" spans="1:11" x14ac:dyDescent="0.25">
      <c r="A14" s="165" t="s">
        <v>54</v>
      </c>
      <c r="B14" s="165"/>
      <c r="C14" s="166"/>
      <c r="D14" s="166"/>
      <c r="E14" s="166"/>
      <c r="F14" s="166"/>
      <c r="G14" s="165"/>
      <c r="H14" s="165"/>
      <c r="I14" s="165"/>
      <c r="J14" s="165"/>
      <c r="K14" s="90"/>
    </row>
    <row r="15" spans="1:11" s="85" customFormat="1" x14ac:dyDescent="0.25">
      <c r="A15" s="163"/>
      <c r="B15" s="163"/>
      <c r="C15" s="164"/>
      <c r="D15" s="164"/>
      <c r="E15" s="164"/>
      <c r="F15" s="164"/>
      <c r="G15" s="163"/>
      <c r="H15" s="163"/>
      <c r="I15" s="163"/>
      <c r="J15" s="97"/>
      <c r="K15" s="97"/>
    </row>
    <row r="16" spans="1:11" ht="32.25" customHeight="1" x14ac:dyDescent="0.25">
      <c r="A16" s="373" t="s">
        <v>276</v>
      </c>
      <c r="B16" s="374"/>
      <c r="C16" s="139">
        <v>2871.03</v>
      </c>
      <c r="D16" s="172"/>
      <c r="E16" s="173"/>
      <c r="F16" s="173"/>
      <c r="G16" s="90"/>
      <c r="H16" s="90"/>
      <c r="I16" s="90"/>
      <c r="J16" s="90"/>
      <c r="K16" s="90"/>
    </row>
    <row r="17" spans="1:12" ht="29.25" customHeight="1" x14ac:dyDescent="0.25">
      <c r="A17" s="315" t="s">
        <v>305</v>
      </c>
      <c r="B17" s="316"/>
      <c r="C17" s="316"/>
      <c r="D17" s="316"/>
      <c r="E17" s="316"/>
      <c r="F17" s="316"/>
      <c r="G17" s="316"/>
      <c r="H17" s="316"/>
      <c r="I17" s="316"/>
      <c r="J17" s="316"/>
      <c r="K17" s="90"/>
    </row>
    <row r="18" spans="1:12" s="85" customFormat="1" x14ac:dyDescent="0.25">
      <c r="A18" s="179"/>
      <c r="B18" s="179"/>
      <c r="C18" s="180"/>
      <c r="D18" s="180"/>
      <c r="E18" s="180"/>
      <c r="F18" s="180"/>
      <c r="G18" s="179"/>
      <c r="H18" s="179"/>
      <c r="I18" s="179"/>
      <c r="J18" s="97"/>
      <c r="K18" s="97"/>
    </row>
    <row r="19" spans="1:12" x14ac:dyDescent="0.25">
      <c r="A19" s="181" t="s">
        <v>148</v>
      </c>
      <c r="B19" s="181"/>
      <c r="C19" s="182"/>
      <c r="D19" s="182"/>
      <c r="E19" s="182"/>
      <c r="F19" s="182"/>
      <c r="G19" s="181"/>
      <c r="H19" s="181"/>
      <c r="I19" s="181"/>
      <c r="J19" s="181"/>
      <c r="K19" s="90"/>
    </row>
    <row r="20" spans="1:12" s="146" customFormat="1" ht="9" customHeight="1" x14ac:dyDescent="0.25">
      <c r="A20" s="179"/>
      <c r="B20" s="179"/>
      <c r="C20" s="180"/>
      <c r="D20" s="180"/>
      <c r="E20" s="180"/>
      <c r="F20" s="180"/>
      <c r="G20" s="179"/>
      <c r="H20" s="179"/>
      <c r="I20" s="179"/>
      <c r="J20" s="179"/>
      <c r="K20" s="97"/>
    </row>
    <row r="21" spans="1:12" s="146" customFormat="1" x14ac:dyDescent="0.25">
      <c r="A21" s="162" t="s">
        <v>147</v>
      </c>
      <c r="B21" s="162"/>
      <c r="C21" s="162"/>
      <c r="D21" s="183"/>
      <c r="E21" s="183"/>
      <c r="F21" s="183"/>
      <c r="G21" s="184"/>
      <c r="H21" s="179"/>
      <c r="I21" s="97"/>
      <c r="J21" s="97"/>
      <c r="K21" s="97"/>
    </row>
    <row r="22" spans="1:12" s="146" customFormat="1" x14ac:dyDescent="0.25">
      <c r="A22" s="185"/>
      <c r="B22" s="186" t="s">
        <v>57</v>
      </c>
      <c r="C22" s="187"/>
      <c r="D22" s="317" t="s">
        <v>123</v>
      </c>
      <c r="E22" s="318"/>
      <c r="F22" s="188" t="s">
        <v>47</v>
      </c>
      <c r="G22" s="184"/>
      <c r="H22" s="179"/>
      <c r="I22" s="97"/>
      <c r="J22" s="97"/>
      <c r="K22" s="97"/>
    </row>
    <row r="23" spans="1:12" s="146" customFormat="1" ht="51.75" customHeight="1" x14ac:dyDescent="0.25">
      <c r="A23" s="189" t="s">
        <v>6</v>
      </c>
      <c r="B23" s="190" t="s">
        <v>121</v>
      </c>
      <c r="C23" s="191"/>
      <c r="D23" s="320" t="s">
        <v>149</v>
      </c>
      <c r="E23" s="321"/>
      <c r="F23" s="192">
        <f>(1/12)</f>
        <v>8.3333333333333329E-2</v>
      </c>
      <c r="G23" s="184"/>
      <c r="H23" s="179"/>
      <c r="I23" s="97"/>
      <c r="J23" s="97"/>
      <c r="K23" s="97"/>
    </row>
    <row r="24" spans="1:12" s="146" customFormat="1" ht="38.25" customHeight="1" x14ac:dyDescent="0.25">
      <c r="A24" s="189" t="s">
        <v>0</v>
      </c>
      <c r="B24" s="190" t="s">
        <v>160</v>
      </c>
      <c r="C24" s="191"/>
      <c r="D24" s="320" t="s">
        <v>162</v>
      </c>
      <c r="E24" s="321"/>
      <c r="F24" s="192">
        <f>(1/12)/3</f>
        <v>2.7777777777777776E-2</v>
      </c>
      <c r="G24" s="184"/>
      <c r="H24" s="179"/>
      <c r="I24" s="97"/>
      <c r="J24" s="97"/>
      <c r="K24" s="97"/>
    </row>
    <row r="25" spans="1:12" s="146" customFormat="1" ht="22.5" customHeight="1" x14ac:dyDescent="0.25">
      <c r="A25" s="312" t="s">
        <v>240</v>
      </c>
      <c r="B25" s="312"/>
      <c r="C25" s="312"/>
      <c r="D25" s="312"/>
      <c r="E25" s="312"/>
      <c r="F25" s="312"/>
      <c r="G25" s="176"/>
      <c r="H25" s="176"/>
      <c r="I25" s="176"/>
      <c r="J25" s="193"/>
      <c r="K25" s="194"/>
      <c r="L25" s="147"/>
    </row>
    <row r="26" spans="1:12" s="146" customFormat="1" x14ac:dyDescent="0.25">
      <c r="A26" s="195"/>
      <c r="B26" s="195"/>
      <c r="C26" s="195"/>
      <c r="D26" s="195"/>
      <c r="E26" s="195"/>
      <c r="F26" s="195"/>
      <c r="G26" s="184"/>
      <c r="H26" s="184"/>
      <c r="I26" s="179"/>
      <c r="J26" s="97"/>
      <c r="K26" s="97"/>
    </row>
    <row r="27" spans="1:12" s="85" customFormat="1" x14ac:dyDescent="0.25">
      <c r="A27" s="162" t="s">
        <v>146</v>
      </c>
      <c r="B27" s="162"/>
      <c r="C27" s="162"/>
      <c r="D27" s="162"/>
      <c r="E27" s="183"/>
      <c r="F27" s="183"/>
      <c r="G27" s="183"/>
      <c r="H27" s="183"/>
      <c r="I27" s="183"/>
      <c r="J27" s="97"/>
      <c r="K27" s="97"/>
    </row>
    <row r="28" spans="1:12" s="85" customFormat="1" x14ac:dyDescent="0.25">
      <c r="A28" s="185"/>
      <c r="B28" s="196" t="s">
        <v>57</v>
      </c>
      <c r="C28" s="317" t="s">
        <v>123</v>
      </c>
      <c r="D28" s="318"/>
      <c r="E28" s="188" t="s">
        <v>47</v>
      </c>
      <c r="F28" s="195"/>
      <c r="G28" s="184"/>
      <c r="H28" s="184"/>
      <c r="I28" s="179"/>
      <c r="J28" s="97"/>
      <c r="K28" s="97"/>
    </row>
    <row r="29" spans="1:12" s="85" customFormat="1" x14ac:dyDescent="0.25">
      <c r="A29" s="189" t="s">
        <v>6</v>
      </c>
      <c r="B29" s="197" t="s">
        <v>58</v>
      </c>
      <c r="C29" s="320" t="s">
        <v>122</v>
      </c>
      <c r="D29" s="321"/>
      <c r="E29" s="144">
        <v>0.2</v>
      </c>
      <c r="F29" s="195"/>
      <c r="G29" s="184"/>
      <c r="H29" s="184"/>
      <c r="I29" s="179"/>
      <c r="J29" s="97"/>
      <c r="K29" s="97"/>
    </row>
    <row r="30" spans="1:12" s="85" customFormat="1" ht="21.75" customHeight="1" x14ac:dyDescent="0.25">
      <c r="A30" s="189" t="s">
        <v>0</v>
      </c>
      <c r="B30" s="197" t="s">
        <v>59</v>
      </c>
      <c r="C30" s="320" t="s">
        <v>130</v>
      </c>
      <c r="D30" s="321"/>
      <c r="E30" s="144">
        <v>2.5000000000000001E-2</v>
      </c>
      <c r="F30" s="195"/>
      <c r="G30" s="184"/>
      <c r="H30" s="198" t="s">
        <v>67</v>
      </c>
      <c r="I30" s="198" t="s">
        <v>68</v>
      </c>
      <c r="J30" s="97"/>
      <c r="K30" s="97"/>
    </row>
    <row r="31" spans="1:12" s="85" customFormat="1" ht="32.25" customHeight="1" x14ac:dyDescent="0.25">
      <c r="A31" s="189" t="s">
        <v>1</v>
      </c>
      <c r="B31" s="197" t="s">
        <v>60</v>
      </c>
      <c r="C31" s="379" t="s">
        <v>128</v>
      </c>
      <c r="D31" s="380"/>
      <c r="E31" s="145">
        <f>H31*I31</f>
        <v>0.02</v>
      </c>
      <c r="F31" s="199" t="s">
        <v>66</v>
      </c>
      <c r="G31" s="200" t="s">
        <v>225</v>
      </c>
      <c r="H31" s="201">
        <v>0.02</v>
      </c>
      <c r="I31" s="83">
        <v>1</v>
      </c>
      <c r="J31" s="97"/>
      <c r="K31" s="97"/>
    </row>
    <row r="32" spans="1:12" s="85" customFormat="1" ht="23.25" customHeight="1" x14ac:dyDescent="0.25">
      <c r="A32" s="189" t="s">
        <v>7</v>
      </c>
      <c r="B32" s="197" t="s">
        <v>70</v>
      </c>
      <c r="C32" s="320" t="s">
        <v>124</v>
      </c>
      <c r="D32" s="321"/>
      <c r="E32" s="144">
        <v>1.4999999999999999E-2</v>
      </c>
      <c r="F32" s="195"/>
      <c r="G32" s="202" t="s">
        <v>278</v>
      </c>
      <c r="H32" s="202"/>
      <c r="I32" s="179"/>
      <c r="J32" s="97"/>
      <c r="K32" s="97"/>
    </row>
    <row r="33" spans="1:11" s="85" customFormat="1" ht="21.75" customHeight="1" x14ac:dyDescent="0.25">
      <c r="A33" s="189" t="s">
        <v>2</v>
      </c>
      <c r="B33" s="197" t="s">
        <v>71</v>
      </c>
      <c r="C33" s="320" t="s">
        <v>125</v>
      </c>
      <c r="D33" s="321"/>
      <c r="E33" s="144">
        <v>0.01</v>
      </c>
      <c r="F33" s="195"/>
      <c r="G33" s="202" t="s">
        <v>69</v>
      </c>
      <c r="H33" s="184"/>
      <c r="I33" s="179"/>
      <c r="J33" s="97"/>
      <c r="K33" s="97"/>
    </row>
    <row r="34" spans="1:11" s="85" customFormat="1" ht="25.5" customHeight="1" x14ac:dyDescent="0.25">
      <c r="A34" s="189" t="s">
        <v>8</v>
      </c>
      <c r="B34" s="197" t="s">
        <v>16</v>
      </c>
      <c r="C34" s="320" t="s">
        <v>129</v>
      </c>
      <c r="D34" s="321"/>
      <c r="E34" s="144">
        <v>6.0000000000000001E-3</v>
      </c>
      <c r="F34" s="195"/>
      <c r="G34" s="203" t="s">
        <v>241</v>
      </c>
      <c r="H34" s="184"/>
      <c r="I34" s="179"/>
      <c r="J34" s="97"/>
      <c r="K34" s="97"/>
    </row>
    <row r="35" spans="1:11" s="85" customFormat="1" ht="27" customHeight="1" x14ac:dyDescent="0.25">
      <c r="A35" s="189" t="s">
        <v>9</v>
      </c>
      <c r="B35" s="197" t="s">
        <v>14</v>
      </c>
      <c r="C35" s="320" t="s">
        <v>126</v>
      </c>
      <c r="D35" s="321"/>
      <c r="E35" s="144">
        <v>2E-3</v>
      </c>
      <c r="F35" s="199"/>
      <c r="G35" s="322"/>
      <c r="H35" s="323"/>
      <c r="I35" s="324"/>
      <c r="J35" s="97"/>
      <c r="K35" s="97"/>
    </row>
    <row r="36" spans="1:11" s="85" customFormat="1" ht="22.5" customHeight="1" x14ac:dyDescent="0.25">
      <c r="A36" s="189" t="s">
        <v>10</v>
      </c>
      <c r="B36" s="197" t="s">
        <v>15</v>
      </c>
      <c r="C36" s="331" t="s">
        <v>127</v>
      </c>
      <c r="D36" s="332"/>
      <c r="E36" s="144">
        <v>0.08</v>
      </c>
      <c r="F36" s="195"/>
      <c r="G36" s="325"/>
      <c r="H36" s="326"/>
      <c r="I36" s="327"/>
      <c r="J36" s="97"/>
      <c r="K36" s="97"/>
    </row>
    <row r="37" spans="1:11" s="85" customFormat="1" x14ac:dyDescent="0.25">
      <c r="A37" s="204"/>
      <c r="B37" s="204" t="s">
        <v>21</v>
      </c>
      <c r="C37" s="333"/>
      <c r="D37" s="334"/>
      <c r="E37" s="205">
        <f>SUM(E29:E36)</f>
        <v>0.35800000000000004</v>
      </c>
      <c r="F37" s="195"/>
      <c r="G37" s="328"/>
      <c r="H37" s="329"/>
      <c r="I37" s="330"/>
      <c r="J37" s="97"/>
      <c r="K37" s="97"/>
    </row>
    <row r="38" spans="1:11" s="85" customFormat="1" x14ac:dyDescent="0.25">
      <c r="A38" s="184"/>
      <c r="B38" s="184"/>
      <c r="C38" s="195"/>
      <c r="D38" s="195"/>
      <c r="E38" s="195"/>
      <c r="F38" s="195"/>
      <c r="G38" s="184"/>
      <c r="H38" s="184"/>
      <c r="I38" s="179"/>
      <c r="J38" s="97"/>
      <c r="K38" s="97"/>
    </row>
    <row r="39" spans="1:11" s="107" customFormat="1" ht="15.75" customHeight="1" x14ac:dyDescent="0.25">
      <c r="A39" s="162" t="s">
        <v>169</v>
      </c>
      <c r="B39" s="162"/>
      <c r="C39" s="162"/>
      <c r="D39" s="162"/>
      <c r="E39" s="174"/>
      <c r="F39" s="174"/>
      <c r="G39" s="174"/>
      <c r="H39" s="174"/>
      <c r="I39" s="162"/>
      <c r="J39" s="175"/>
      <c r="K39" s="90"/>
    </row>
    <row r="40" spans="1:11" s="107" customFormat="1" x14ac:dyDescent="0.25">
      <c r="A40" s="177" t="s">
        <v>43</v>
      </c>
      <c r="B40" s="317" t="s">
        <v>75</v>
      </c>
      <c r="C40" s="318"/>
      <c r="D40" s="317" t="s">
        <v>73</v>
      </c>
      <c r="E40" s="319"/>
      <c r="F40" s="318"/>
      <c r="G40" s="317" t="s">
        <v>72</v>
      </c>
      <c r="H40" s="318"/>
      <c r="I40" s="188" t="s">
        <v>74</v>
      </c>
      <c r="J40" s="169"/>
      <c r="K40" s="90"/>
    </row>
    <row r="41" spans="1:11" s="107" customFormat="1" ht="42.75" customHeight="1" x14ac:dyDescent="0.25">
      <c r="A41" s="178" t="s">
        <v>6</v>
      </c>
      <c r="B41" s="305" t="s">
        <v>20</v>
      </c>
      <c r="C41" s="306"/>
      <c r="D41" s="307" t="s">
        <v>261</v>
      </c>
      <c r="E41" s="308"/>
      <c r="F41" s="309"/>
      <c r="G41" s="303" t="s">
        <v>76</v>
      </c>
      <c r="H41" s="304"/>
      <c r="I41" s="84">
        <f>(1/12)*5%</f>
        <v>4.1666666666666666E-3</v>
      </c>
      <c r="J41" s="206"/>
      <c r="K41" s="90"/>
    </row>
    <row r="42" spans="1:11" s="107" customFormat="1" ht="33.75" customHeight="1" x14ac:dyDescent="0.25">
      <c r="A42" s="178" t="s">
        <v>0</v>
      </c>
      <c r="B42" s="301" t="s">
        <v>28</v>
      </c>
      <c r="C42" s="302"/>
      <c r="D42" s="307" t="s">
        <v>77</v>
      </c>
      <c r="E42" s="308"/>
      <c r="F42" s="309"/>
      <c r="G42" s="303" t="s">
        <v>78</v>
      </c>
      <c r="H42" s="304"/>
      <c r="I42" s="84">
        <f>8%*I41</f>
        <v>3.3333333333333332E-4</v>
      </c>
      <c r="J42" s="206"/>
      <c r="K42" s="90"/>
    </row>
    <row r="43" spans="1:11" s="107" customFormat="1" ht="42.75" customHeight="1" x14ac:dyDescent="0.25">
      <c r="A43" s="178" t="s">
        <v>1</v>
      </c>
      <c r="B43" s="305" t="s">
        <v>64</v>
      </c>
      <c r="C43" s="306"/>
      <c r="D43" s="307" t="s">
        <v>79</v>
      </c>
      <c r="E43" s="308"/>
      <c r="F43" s="309"/>
      <c r="G43" s="303" t="s">
        <v>80</v>
      </c>
      <c r="H43" s="304"/>
      <c r="I43" s="84">
        <f>((7/30)/12)*95%</f>
        <v>1.8472222222222223E-2</v>
      </c>
      <c r="J43" s="206"/>
      <c r="K43" s="90"/>
    </row>
    <row r="44" spans="1:11" s="107" customFormat="1" ht="35.25" customHeight="1" x14ac:dyDescent="0.25">
      <c r="A44" s="178" t="s">
        <v>7</v>
      </c>
      <c r="B44" s="301" t="s">
        <v>32</v>
      </c>
      <c r="C44" s="302"/>
      <c r="D44" s="307" t="s">
        <v>81</v>
      </c>
      <c r="E44" s="308"/>
      <c r="F44" s="309"/>
      <c r="G44" s="303" t="s">
        <v>82</v>
      </c>
      <c r="H44" s="304"/>
      <c r="I44" s="84">
        <f>E37*I43</f>
        <v>6.6130555555555569E-3</v>
      </c>
      <c r="J44" s="206"/>
      <c r="K44" s="90"/>
    </row>
    <row r="45" spans="1:11" s="107" customFormat="1" ht="51.75" customHeight="1" x14ac:dyDescent="0.25">
      <c r="A45" s="178" t="s">
        <v>2</v>
      </c>
      <c r="B45" s="301" t="s">
        <v>312</v>
      </c>
      <c r="C45" s="302"/>
      <c r="D45" s="296" t="s">
        <v>307</v>
      </c>
      <c r="E45" s="297"/>
      <c r="F45" s="298"/>
      <c r="G45" s="299" t="s">
        <v>306</v>
      </c>
      <c r="H45" s="300"/>
      <c r="I45" s="207">
        <v>0.04</v>
      </c>
      <c r="J45" s="206"/>
      <c r="K45" s="90"/>
    </row>
    <row r="46" spans="1:11" s="107" customFormat="1" ht="24.75" customHeight="1" x14ac:dyDescent="0.25">
      <c r="A46" s="312" t="s">
        <v>260</v>
      </c>
      <c r="B46" s="312"/>
      <c r="C46" s="312"/>
      <c r="D46" s="312"/>
      <c r="E46" s="312"/>
      <c r="F46" s="312"/>
      <c r="G46" s="312"/>
      <c r="H46" s="312"/>
      <c r="I46" s="312"/>
      <c r="J46" s="206"/>
      <c r="K46" s="90"/>
    </row>
    <row r="47" spans="1:11" s="107" customFormat="1" x14ac:dyDescent="0.25">
      <c r="A47" s="90"/>
      <c r="B47" s="90"/>
      <c r="C47" s="90"/>
      <c r="D47" s="90"/>
      <c r="E47" s="173"/>
      <c r="F47" s="173"/>
      <c r="G47" s="173"/>
      <c r="H47" s="173"/>
      <c r="I47" s="90"/>
      <c r="J47" s="90"/>
      <c r="K47" s="90"/>
    </row>
    <row r="48" spans="1:11" s="107" customFormat="1" x14ac:dyDescent="0.25">
      <c r="A48" s="162" t="s">
        <v>170</v>
      </c>
      <c r="B48" s="162"/>
      <c r="C48" s="162"/>
      <c r="D48" s="162"/>
      <c r="E48" s="162"/>
      <c r="F48" s="162"/>
      <c r="G48" s="162"/>
      <c r="H48" s="162"/>
      <c r="I48" s="90"/>
    </row>
    <row r="49" spans="1:11" s="107" customFormat="1" ht="54" customHeight="1" x14ac:dyDescent="0.25">
      <c r="A49" s="238"/>
      <c r="B49" s="239"/>
      <c r="C49" s="310" t="s">
        <v>297</v>
      </c>
      <c r="D49" s="311"/>
      <c r="E49" s="209" t="s">
        <v>336</v>
      </c>
      <c r="F49" s="265" t="s">
        <v>334</v>
      </c>
      <c r="G49" s="210" t="s">
        <v>337</v>
      </c>
      <c r="H49" s="210" t="s">
        <v>332</v>
      </c>
      <c r="I49" s="210" t="s">
        <v>333</v>
      </c>
      <c r="J49" s="90"/>
      <c r="K49" s="90"/>
    </row>
    <row r="50" spans="1:11" s="107" customFormat="1" ht="27" customHeight="1" x14ac:dyDescent="0.25">
      <c r="A50" s="208" t="s">
        <v>6</v>
      </c>
      <c r="B50" s="235" t="s">
        <v>163</v>
      </c>
      <c r="C50" s="313" t="s">
        <v>322</v>
      </c>
      <c r="D50" s="313"/>
      <c r="E50" s="73">
        <v>30</v>
      </c>
      <c r="F50" s="53" t="s">
        <v>335</v>
      </c>
      <c r="G50" s="73">
        <v>22</v>
      </c>
      <c r="H50" s="259">
        <f>G50*$D$67</f>
        <v>3783.2521185555565</v>
      </c>
      <c r="I50" s="259">
        <f>H50/12</f>
        <v>315.27100987962973</v>
      </c>
      <c r="J50" s="246"/>
      <c r="K50" s="90"/>
    </row>
    <row r="51" spans="1:11" s="107" customFormat="1" ht="21" customHeight="1" x14ac:dyDescent="0.25">
      <c r="A51" s="208" t="s">
        <v>0</v>
      </c>
      <c r="B51" s="235" t="s">
        <v>164</v>
      </c>
      <c r="C51" s="313" t="s">
        <v>323</v>
      </c>
      <c r="D51" s="313"/>
      <c r="E51" s="73">
        <v>5</v>
      </c>
      <c r="F51" s="53">
        <v>0.5</v>
      </c>
      <c r="G51" s="73">
        <f>E51*F51</f>
        <v>2.5</v>
      </c>
      <c r="H51" s="259">
        <f>G51*$D$67</f>
        <v>429.91501347222231</v>
      </c>
      <c r="I51" s="259">
        <f t="shared" ref="I51:I55" si="0">H51/12</f>
        <v>35.826251122685193</v>
      </c>
      <c r="J51" s="257"/>
      <c r="K51" s="90"/>
    </row>
    <row r="52" spans="1:11" s="107" customFormat="1" ht="21" customHeight="1" x14ac:dyDescent="0.25">
      <c r="A52" s="208" t="s">
        <v>1</v>
      </c>
      <c r="B52" s="235" t="s">
        <v>165</v>
      </c>
      <c r="C52" s="313" t="s">
        <v>296</v>
      </c>
      <c r="D52" s="313"/>
      <c r="E52" s="73">
        <v>5</v>
      </c>
      <c r="F52" s="53">
        <v>0.5</v>
      </c>
      <c r="G52" s="73">
        <f>E52*F52</f>
        <v>2.5</v>
      </c>
      <c r="H52" s="259">
        <f t="shared" ref="H52:H55" si="1">G52*$D$67</f>
        <v>429.91501347222231</v>
      </c>
      <c r="I52" s="259">
        <f t="shared" si="0"/>
        <v>35.826251122685193</v>
      </c>
      <c r="J52" s="257"/>
      <c r="K52" s="90"/>
    </row>
    <row r="53" spans="1:11" s="107" customFormat="1" ht="21" customHeight="1" x14ac:dyDescent="0.25">
      <c r="A53" s="208" t="s">
        <v>7</v>
      </c>
      <c r="B53" s="235" t="s">
        <v>166</v>
      </c>
      <c r="C53" s="313" t="s">
        <v>296</v>
      </c>
      <c r="D53" s="313"/>
      <c r="E53" s="73">
        <v>5</v>
      </c>
      <c r="F53" s="54">
        <v>8.7500000000000008E-3</v>
      </c>
      <c r="G53" s="73">
        <f>E53*F53</f>
        <v>4.3750000000000004E-2</v>
      </c>
      <c r="H53" s="259">
        <f t="shared" si="1"/>
        <v>7.5235127357638918</v>
      </c>
      <c r="I53" s="259">
        <f t="shared" si="0"/>
        <v>0.62695939464699102</v>
      </c>
      <c r="J53" s="257"/>
      <c r="K53" s="90"/>
    </row>
    <row r="54" spans="1:11" s="107" customFormat="1" ht="21" customHeight="1" x14ac:dyDescent="0.25">
      <c r="A54" s="208" t="s">
        <v>2</v>
      </c>
      <c r="B54" s="235" t="s">
        <v>167</v>
      </c>
      <c r="C54" s="313" t="s">
        <v>296</v>
      </c>
      <c r="D54" s="313"/>
      <c r="E54" s="73">
        <v>15</v>
      </c>
      <c r="F54" s="53">
        <v>7.7999999999999996E-3</v>
      </c>
      <c r="G54" s="73">
        <f>E54*F54</f>
        <v>0.11699999999999999</v>
      </c>
      <c r="H54" s="259">
        <f t="shared" si="1"/>
        <v>20.120022630500003</v>
      </c>
      <c r="I54" s="259">
        <f t="shared" si="0"/>
        <v>1.6766685525416669</v>
      </c>
      <c r="J54" s="257"/>
      <c r="K54" s="90"/>
    </row>
    <row r="55" spans="1:11" s="107" customFormat="1" ht="21" customHeight="1" x14ac:dyDescent="0.25">
      <c r="A55" s="208" t="s">
        <v>8</v>
      </c>
      <c r="B55" s="235" t="s">
        <v>19</v>
      </c>
      <c r="C55" s="313" t="s">
        <v>296</v>
      </c>
      <c r="D55" s="313"/>
      <c r="E55" s="73">
        <v>120</v>
      </c>
      <c r="F55" s="53">
        <v>2.5000000000000001E-2</v>
      </c>
      <c r="G55" s="73">
        <f>E55*F55</f>
        <v>3</v>
      </c>
      <c r="H55" s="259">
        <f t="shared" si="1"/>
        <v>515.89801616666682</v>
      </c>
      <c r="I55" s="259">
        <f t="shared" si="0"/>
        <v>42.991501347222233</v>
      </c>
      <c r="J55" s="257"/>
      <c r="K55" s="90"/>
    </row>
    <row r="56" spans="1:11" s="107" customFormat="1" ht="21" customHeight="1" x14ac:dyDescent="0.25">
      <c r="A56" s="208" t="s">
        <v>9</v>
      </c>
      <c r="B56" s="235" t="s">
        <v>168</v>
      </c>
      <c r="C56" s="313"/>
      <c r="D56" s="313"/>
      <c r="E56" s="73"/>
      <c r="F56" s="53"/>
      <c r="G56" s="73"/>
      <c r="H56" s="73"/>
      <c r="I56" s="73"/>
      <c r="J56" s="90"/>
      <c r="K56" s="246"/>
    </row>
    <row r="57" spans="1:11" s="107" customFormat="1" ht="21" customHeight="1" thickBot="1" x14ac:dyDescent="0.3">
      <c r="A57" s="247"/>
      <c r="B57" s="248"/>
      <c r="C57" s="249"/>
      <c r="D57" s="249"/>
      <c r="E57" s="250"/>
      <c r="F57" s="251"/>
      <c r="G57" s="252"/>
      <c r="H57" s="253"/>
      <c r="I57" s="254"/>
      <c r="J57" s="90"/>
    </row>
    <row r="58" spans="1:11" s="107" customFormat="1" ht="21" customHeight="1" x14ac:dyDescent="0.25">
      <c r="A58" s="381" t="s">
        <v>314</v>
      </c>
      <c r="B58" s="382"/>
      <c r="C58" s="382"/>
      <c r="D58" s="383"/>
      <c r="E58" s="250"/>
      <c r="F58" s="251"/>
      <c r="G58" s="252"/>
      <c r="H58" s="253"/>
      <c r="I58" s="254"/>
      <c r="J58" s="90"/>
    </row>
    <row r="59" spans="1:11" s="107" customFormat="1" ht="21" customHeight="1" x14ac:dyDescent="0.25">
      <c r="A59" s="258" t="s">
        <v>324</v>
      </c>
      <c r="B59" s="235" t="s">
        <v>315</v>
      </c>
      <c r="C59" s="261"/>
      <c r="D59" s="262">
        <f>C16</f>
        <v>2871.03</v>
      </c>
      <c r="E59" s="246"/>
    </row>
    <row r="60" spans="1:11" s="107" customFormat="1" ht="21" customHeight="1" x14ac:dyDescent="0.25">
      <c r="A60" s="258" t="s">
        <v>325</v>
      </c>
      <c r="B60" s="235" t="s">
        <v>316</v>
      </c>
      <c r="C60" s="263">
        <f>1/12</f>
        <v>8.3333333333333329E-2</v>
      </c>
      <c r="D60" s="262">
        <f>D59*C60</f>
        <v>239.2525</v>
      </c>
      <c r="E60" s="246"/>
    </row>
    <row r="61" spans="1:11" s="107" customFormat="1" ht="21" customHeight="1" x14ac:dyDescent="0.25">
      <c r="A61" s="258" t="s">
        <v>326</v>
      </c>
      <c r="B61" s="235" t="s">
        <v>317</v>
      </c>
      <c r="C61" s="263">
        <f t="shared" ref="C61" si="2">1/12</f>
        <v>8.3333333333333329E-2</v>
      </c>
      <c r="D61" s="262">
        <f>D59*C61</f>
        <v>239.2525</v>
      </c>
      <c r="E61" s="246"/>
    </row>
    <row r="62" spans="1:11" s="107" customFormat="1" ht="21" customHeight="1" x14ac:dyDescent="0.25">
      <c r="A62" s="258" t="s">
        <v>327</v>
      </c>
      <c r="B62" s="235" t="s">
        <v>318</v>
      </c>
      <c r="C62" s="263">
        <f>(1/12)/3</f>
        <v>2.7777777777777776E-2</v>
      </c>
      <c r="D62" s="262">
        <f>D59*C62</f>
        <v>79.750833333333333</v>
      </c>
      <c r="E62" s="246"/>
    </row>
    <row r="63" spans="1:11" s="107" customFormat="1" ht="21" customHeight="1" x14ac:dyDescent="0.25">
      <c r="A63" s="389" t="s">
        <v>321</v>
      </c>
      <c r="B63" s="390"/>
      <c r="C63" s="391"/>
      <c r="D63" s="262">
        <f>SUM(D59:D62)</f>
        <v>3429.2858333333338</v>
      </c>
      <c r="E63" s="246"/>
    </row>
    <row r="64" spans="1:11" s="107" customFormat="1" ht="21" customHeight="1" x14ac:dyDescent="0.25">
      <c r="A64" s="258" t="s">
        <v>328</v>
      </c>
      <c r="B64" s="235" t="s">
        <v>319</v>
      </c>
      <c r="C64" s="260">
        <f>E37</f>
        <v>0.35800000000000004</v>
      </c>
      <c r="D64" s="262">
        <f>C64*D63</f>
        <v>1227.6843283333337</v>
      </c>
      <c r="E64" s="246"/>
    </row>
    <row r="65" spans="1:13" s="107" customFormat="1" ht="21" customHeight="1" x14ac:dyDescent="0.25">
      <c r="A65" s="258" t="s">
        <v>329</v>
      </c>
      <c r="B65" s="256" t="s">
        <v>320</v>
      </c>
      <c r="C65" s="255"/>
      <c r="D65" s="262">
        <f>BENEFÍCIOS!H46</f>
        <v>502.01</v>
      </c>
      <c r="E65" s="246"/>
    </row>
    <row r="66" spans="1:13" s="107" customFormat="1" ht="21" customHeight="1" x14ac:dyDescent="0.25">
      <c r="A66" s="389" t="s">
        <v>17</v>
      </c>
      <c r="B66" s="390"/>
      <c r="C66" s="391"/>
      <c r="D66" s="262">
        <f>SUM(D63:D65)</f>
        <v>5158.9801616666682</v>
      </c>
      <c r="E66" s="246"/>
    </row>
    <row r="67" spans="1:13" s="107" customFormat="1" ht="21" customHeight="1" thickBot="1" x14ac:dyDescent="0.3">
      <c r="A67" s="384" t="s">
        <v>330</v>
      </c>
      <c r="B67" s="385"/>
      <c r="C67" s="386"/>
      <c r="D67" s="264">
        <f>D66/30</f>
        <v>171.96600538888893</v>
      </c>
      <c r="E67" s="246"/>
    </row>
    <row r="68" spans="1:13" s="107" customFormat="1" ht="30.75" customHeight="1" x14ac:dyDescent="0.25">
      <c r="A68" s="388" t="s">
        <v>338</v>
      </c>
      <c r="B68" s="388"/>
      <c r="C68" s="388"/>
      <c r="D68" s="388"/>
      <c r="E68" s="388"/>
      <c r="F68" s="388"/>
      <c r="G68" s="388"/>
      <c r="H68" s="388"/>
      <c r="I68" s="388"/>
      <c r="J68" s="388"/>
      <c r="K68" s="246"/>
    </row>
    <row r="69" spans="1:13" s="107" customFormat="1" ht="16.5" customHeight="1" x14ac:dyDescent="0.25">
      <c r="A69" s="387"/>
      <c r="B69" s="387"/>
      <c r="C69" s="387"/>
      <c r="D69" s="387"/>
      <c r="E69" s="387"/>
      <c r="F69" s="387"/>
      <c r="G69" s="387"/>
      <c r="H69" s="387"/>
      <c r="I69" s="387"/>
      <c r="J69" s="90"/>
      <c r="K69" s="90"/>
    </row>
    <row r="70" spans="1:13" s="107" customFormat="1" x14ac:dyDescent="0.25">
      <c r="A70" s="90"/>
      <c r="B70" s="90"/>
      <c r="C70" s="90"/>
      <c r="D70" s="90"/>
      <c r="E70" s="173"/>
      <c r="F70" s="173"/>
      <c r="G70" s="173"/>
      <c r="H70" s="173"/>
      <c r="I70" s="90"/>
      <c r="J70" s="90"/>
      <c r="K70" s="90"/>
    </row>
    <row r="71" spans="1:13" s="107" customFormat="1" ht="23.25" customHeight="1" x14ac:dyDescent="0.25">
      <c r="A71" s="212" t="s">
        <v>83</v>
      </c>
      <c r="B71" s="212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</row>
    <row r="72" spans="1:13" s="107" customFormat="1" ht="30" customHeight="1" x14ac:dyDescent="0.25">
      <c r="A72" s="185"/>
      <c r="B72" s="186"/>
      <c r="C72" s="187"/>
      <c r="D72" s="317" t="s">
        <v>29</v>
      </c>
      <c r="E72" s="319"/>
      <c r="F72" s="318"/>
      <c r="G72" s="188" t="s">
        <v>226</v>
      </c>
      <c r="H72" s="90"/>
      <c r="I72" s="90"/>
      <c r="J72" s="211"/>
      <c r="K72" s="211"/>
    </row>
    <row r="73" spans="1:13" s="107" customFormat="1" ht="33.75" customHeight="1" x14ac:dyDescent="0.25">
      <c r="A73" s="189" t="s">
        <v>6</v>
      </c>
      <c r="B73" s="213" t="s">
        <v>23</v>
      </c>
      <c r="C73" s="214"/>
      <c r="D73" s="335" t="s">
        <v>295</v>
      </c>
      <c r="E73" s="336"/>
      <c r="F73" s="337"/>
      <c r="G73" s="84">
        <v>0.03</v>
      </c>
      <c r="H73" s="90"/>
      <c r="I73" s="90"/>
      <c r="J73" s="211"/>
      <c r="K73" s="211"/>
    </row>
    <row r="74" spans="1:13" s="107" customFormat="1" ht="33.75" customHeight="1" thickBot="1" x14ac:dyDescent="0.3">
      <c r="A74" s="189" t="s">
        <v>0</v>
      </c>
      <c r="B74" s="213" t="s">
        <v>33</v>
      </c>
      <c r="C74" s="214"/>
      <c r="D74" s="335" t="s">
        <v>295</v>
      </c>
      <c r="E74" s="336"/>
      <c r="F74" s="337"/>
      <c r="G74" s="84">
        <v>6.7900000000000002E-2</v>
      </c>
      <c r="H74" s="90"/>
      <c r="I74" s="90"/>
      <c r="J74" s="211"/>
      <c r="K74" s="211"/>
    </row>
    <row r="75" spans="1:13" s="107" customFormat="1" ht="15.75" x14ac:dyDescent="0.25">
      <c r="A75" s="189" t="s">
        <v>1</v>
      </c>
      <c r="B75" s="213" t="s">
        <v>22</v>
      </c>
      <c r="C75" s="214"/>
      <c r="D75" s="335"/>
      <c r="E75" s="336"/>
      <c r="F75" s="337"/>
      <c r="G75" s="215"/>
      <c r="H75" s="90"/>
      <c r="I75" s="90"/>
      <c r="J75" s="349" t="s">
        <v>308</v>
      </c>
      <c r="K75" s="350"/>
      <c r="L75" s="350"/>
      <c r="M75" s="351"/>
    </row>
    <row r="76" spans="1:13" s="107" customFormat="1" ht="69" customHeight="1" x14ac:dyDescent="0.25">
      <c r="A76" s="189" t="s">
        <v>182</v>
      </c>
      <c r="B76" s="213" t="s">
        <v>84</v>
      </c>
      <c r="C76" s="214"/>
      <c r="D76" s="335" t="s">
        <v>309</v>
      </c>
      <c r="E76" s="336"/>
      <c r="F76" s="337"/>
      <c r="G76" s="84">
        <v>1.6500000000000001E-2</v>
      </c>
      <c r="H76" s="151" t="s">
        <v>97</v>
      </c>
      <c r="I76" s="152"/>
      <c r="J76" s="352" t="s">
        <v>310</v>
      </c>
      <c r="K76" s="353"/>
      <c r="L76" s="353"/>
      <c r="M76" s="354"/>
    </row>
    <row r="77" spans="1:13" s="107" customFormat="1" ht="68.25" customHeight="1" x14ac:dyDescent="0.25">
      <c r="A77" s="189"/>
      <c r="B77" s="213"/>
      <c r="C77" s="214"/>
      <c r="D77" s="335" t="s">
        <v>294</v>
      </c>
      <c r="E77" s="336"/>
      <c r="F77" s="337"/>
      <c r="G77" s="84">
        <v>7.5999999999999998E-2</v>
      </c>
      <c r="H77" s="347" t="s">
        <v>97</v>
      </c>
      <c r="I77" s="364"/>
      <c r="J77" s="355" t="s">
        <v>311</v>
      </c>
      <c r="K77" s="356"/>
      <c r="L77" s="356"/>
      <c r="M77" s="357"/>
    </row>
    <row r="78" spans="1:13" s="107" customFormat="1" ht="27.75" customHeight="1" x14ac:dyDescent="0.25">
      <c r="A78" s="189" t="s">
        <v>183</v>
      </c>
      <c r="B78" s="213" t="s">
        <v>85</v>
      </c>
      <c r="C78" s="214"/>
      <c r="D78" s="335" t="s">
        <v>87</v>
      </c>
      <c r="E78" s="336"/>
      <c r="F78" s="337"/>
      <c r="G78" s="84">
        <v>0</v>
      </c>
      <c r="H78" s="347" t="s">
        <v>97</v>
      </c>
      <c r="I78" s="364"/>
      <c r="J78" s="358"/>
      <c r="K78" s="359"/>
      <c r="L78" s="359"/>
      <c r="M78" s="360"/>
    </row>
    <row r="79" spans="1:13" s="107" customFormat="1" ht="27.75" customHeight="1" x14ac:dyDescent="0.25">
      <c r="A79" s="189" t="s">
        <v>184</v>
      </c>
      <c r="B79" s="213" t="s">
        <v>86</v>
      </c>
      <c r="C79" s="214"/>
      <c r="D79" s="335" t="s">
        <v>150</v>
      </c>
      <c r="E79" s="336"/>
      <c r="F79" s="337"/>
      <c r="G79" s="84">
        <v>0.05</v>
      </c>
      <c r="H79" s="347" t="s">
        <v>97</v>
      </c>
      <c r="I79" s="348"/>
      <c r="J79" s="358"/>
      <c r="K79" s="359"/>
      <c r="L79" s="359"/>
      <c r="M79" s="360"/>
    </row>
    <row r="80" spans="1:13" ht="27.75" customHeight="1" thickBot="1" x14ac:dyDescent="0.3">
      <c r="A80" s="189" t="s">
        <v>185</v>
      </c>
      <c r="B80" s="213" t="s">
        <v>98</v>
      </c>
      <c r="C80" s="214"/>
      <c r="D80" s="335" t="s">
        <v>99</v>
      </c>
      <c r="E80" s="336"/>
      <c r="F80" s="337"/>
      <c r="G80" s="84">
        <v>0</v>
      </c>
      <c r="H80" s="347" t="s">
        <v>97</v>
      </c>
      <c r="I80" s="348"/>
      <c r="J80" s="361"/>
      <c r="K80" s="362"/>
      <c r="L80" s="362"/>
      <c r="M80" s="363"/>
    </row>
    <row r="81" spans="1:11" ht="15" customHeight="1" x14ac:dyDescent="0.25">
      <c r="A81" s="90"/>
      <c r="B81" s="90"/>
      <c r="C81" s="173"/>
      <c r="D81" s="173"/>
      <c r="E81" s="173"/>
      <c r="F81" s="173"/>
      <c r="G81" s="90"/>
      <c r="H81" s="90"/>
      <c r="I81" s="90"/>
      <c r="J81" s="90"/>
      <c r="K81" s="90"/>
    </row>
    <row r="82" spans="1:11" ht="15" customHeight="1" x14ac:dyDescent="0.25">
      <c r="A82" s="216" t="s">
        <v>100</v>
      </c>
      <c r="B82" s="90"/>
      <c r="C82" s="173"/>
      <c r="D82" s="173"/>
      <c r="E82" s="173"/>
      <c r="F82" s="173"/>
      <c r="G82" s="90"/>
      <c r="H82" s="90"/>
      <c r="I82" s="90"/>
      <c r="J82" s="90"/>
      <c r="K82" s="90"/>
    </row>
    <row r="83" spans="1:11" ht="15" customHeight="1" x14ac:dyDescent="0.25">
      <c r="A83" s="338"/>
      <c r="B83" s="339"/>
      <c r="C83" s="339"/>
      <c r="D83" s="339"/>
      <c r="E83" s="339"/>
      <c r="F83" s="339"/>
      <c r="G83" s="339"/>
      <c r="H83" s="339"/>
      <c r="I83" s="339"/>
      <c r="J83" s="340"/>
      <c r="K83" s="90"/>
    </row>
    <row r="84" spans="1:11" ht="15" customHeight="1" x14ac:dyDescent="0.25">
      <c r="A84" s="341"/>
      <c r="B84" s="342"/>
      <c r="C84" s="342"/>
      <c r="D84" s="342"/>
      <c r="E84" s="342"/>
      <c r="F84" s="342"/>
      <c r="G84" s="342"/>
      <c r="H84" s="342"/>
      <c r="I84" s="342"/>
      <c r="J84" s="343"/>
      <c r="K84" s="90"/>
    </row>
    <row r="85" spans="1:11" x14ac:dyDescent="0.25">
      <c r="A85" s="341"/>
      <c r="B85" s="342"/>
      <c r="C85" s="342"/>
      <c r="D85" s="342"/>
      <c r="E85" s="342"/>
      <c r="F85" s="342"/>
      <c r="G85" s="342"/>
      <c r="H85" s="342"/>
      <c r="I85" s="342"/>
      <c r="J85" s="343"/>
      <c r="K85" s="90"/>
    </row>
    <row r="86" spans="1:11" x14ac:dyDescent="0.25">
      <c r="A86" s="341"/>
      <c r="B86" s="342"/>
      <c r="C86" s="342"/>
      <c r="D86" s="342"/>
      <c r="E86" s="342"/>
      <c r="F86" s="342"/>
      <c r="G86" s="342"/>
      <c r="H86" s="342"/>
      <c r="I86" s="342"/>
      <c r="J86" s="343"/>
      <c r="K86" s="90"/>
    </row>
    <row r="87" spans="1:11" x14ac:dyDescent="0.25">
      <c r="A87" s="341"/>
      <c r="B87" s="342"/>
      <c r="C87" s="342"/>
      <c r="D87" s="342"/>
      <c r="E87" s="342"/>
      <c r="F87" s="342"/>
      <c r="G87" s="342"/>
      <c r="H87" s="342"/>
      <c r="I87" s="342"/>
      <c r="J87" s="343"/>
      <c r="K87" s="90"/>
    </row>
    <row r="88" spans="1:11" x14ac:dyDescent="0.25">
      <c r="A88" s="341"/>
      <c r="B88" s="342"/>
      <c r="C88" s="342"/>
      <c r="D88" s="342"/>
      <c r="E88" s="342"/>
      <c r="F88" s="342"/>
      <c r="G88" s="342"/>
      <c r="H88" s="342"/>
      <c r="I88" s="342"/>
      <c r="J88" s="343"/>
      <c r="K88" s="90"/>
    </row>
    <row r="89" spans="1:11" x14ac:dyDescent="0.25">
      <c r="A89" s="341"/>
      <c r="B89" s="342"/>
      <c r="C89" s="342"/>
      <c r="D89" s="342"/>
      <c r="E89" s="342"/>
      <c r="F89" s="342"/>
      <c r="G89" s="342"/>
      <c r="H89" s="342"/>
      <c r="I89" s="342"/>
      <c r="J89" s="343"/>
      <c r="K89" s="90"/>
    </row>
    <row r="90" spans="1:11" x14ac:dyDescent="0.25">
      <c r="A90" s="341"/>
      <c r="B90" s="342"/>
      <c r="C90" s="342"/>
      <c r="D90" s="342"/>
      <c r="E90" s="342"/>
      <c r="F90" s="342"/>
      <c r="G90" s="342"/>
      <c r="H90" s="342"/>
      <c r="I90" s="342"/>
      <c r="J90" s="343"/>
      <c r="K90" s="90"/>
    </row>
    <row r="91" spans="1:11" x14ac:dyDescent="0.25">
      <c r="A91" s="344"/>
      <c r="B91" s="345"/>
      <c r="C91" s="345"/>
      <c r="D91" s="345"/>
      <c r="E91" s="345"/>
      <c r="F91" s="345"/>
      <c r="G91" s="345"/>
      <c r="H91" s="345"/>
      <c r="I91" s="345"/>
      <c r="J91" s="346"/>
      <c r="K91" s="90"/>
    </row>
    <row r="92" spans="1:11" ht="15" customHeight="1" x14ac:dyDescent="0.25">
      <c r="A92" s="90"/>
      <c r="B92" s="90"/>
      <c r="C92" s="173"/>
      <c r="D92" s="173"/>
      <c r="E92" s="173"/>
      <c r="F92" s="173"/>
      <c r="G92" s="90"/>
      <c r="H92" s="90"/>
      <c r="I92" s="90"/>
      <c r="J92" s="90"/>
      <c r="K92" s="90"/>
    </row>
    <row r="93" spans="1:11" x14ac:dyDescent="0.25">
      <c r="A93" s="90"/>
      <c r="B93" s="90"/>
      <c r="C93" s="173"/>
      <c r="D93" s="173"/>
      <c r="E93" s="173"/>
      <c r="F93" s="173"/>
      <c r="G93" s="90"/>
      <c r="H93" s="90"/>
      <c r="I93" s="90"/>
      <c r="J93" s="90"/>
      <c r="K93" s="90"/>
    </row>
  </sheetData>
  <mergeCells count="79">
    <mergeCell ref="D73:F73"/>
    <mergeCell ref="D74:F74"/>
    <mergeCell ref="A63:C63"/>
    <mergeCell ref="A66:C66"/>
    <mergeCell ref="C29:D29"/>
    <mergeCell ref="C30:D30"/>
    <mergeCell ref="C31:D31"/>
    <mergeCell ref="C32:D32"/>
    <mergeCell ref="A58:D58"/>
    <mergeCell ref="A10:B10"/>
    <mergeCell ref="C10:D10"/>
    <mergeCell ref="A12:B12"/>
    <mergeCell ref="C12:D12"/>
    <mergeCell ref="C28:D28"/>
    <mergeCell ref="A1:J1"/>
    <mergeCell ref="A3:J3"/>
    <mergeCell ref="A4:J4"/>
    <mergeCell ref="A8:B8"/>
    <mergeCell ref="C8:E8"/>
    <mergeCell ref="G8:H8"/>
    <mergeCell ref="A2:J2"/>
    <mergeCell ref="C56:D56"/>
    <mergeCell ref="C54:D54"/>
    <mergeCell ref="C55:D55"/>
    <mergeCell ref="A83:J91"/>
    <mergeCell ref="H79:I79"/>
    <mergeCell ref="H80:I80"/>
    <mergeCell ref="J75:M75"/>
    <mergeCell ref="J76:M76"/>
    <mergeCell ref="J77:M80"/>
    <mergeCell ref="H78:I78"/>
    <mergeCell ref="A67:C67"/>
    <mergeCell ref="D77:F77"/>
    <mergeCell ref="A69:I69"/>
    <mergeCell ref="A68:J68"/>
    <mergeCell ref="H77:I77"/>
    <mergeCell ref="D72:F72"/>
    <mergeCell ref="D79:F79"/>
    <mergeCell ref="D80:F80"/>
    <mergeCell ref="D78:F78"/>
    <mergeCell ref="D75:F75"/>
    <mergeCell ref="D76:F76"/>
    <mergeCell ref="H12:I12"/>
    <mergeCell ref="A17:J17"/>
    <mergeCell ref="B40:C40"/>
    <mergeCell ref="D40:F40"/>
    <mergeCell ref="D22:E22"/>
    <mergeCell ref="D23:E23"/>
    <mergeCell ref="D24:E24"/>
    <mergeCell ref="A25:F25"/>
    <mergeCell ref="G35:I37"/>
    <mergeCell ref="C33:D33"/>
    <mergeCell ref="C34:D34"/>
    <mergeCell ref="C35:D35"/>
    <mergeCell ref="C36:D36"/>
    <mergeCell ref="C37:D37"/>
    <mergeCell ref="A16:B16"/>
    <mergeCell ref="G40:H40"/>
    <mergeCell ref="C49:D49"/>
    <mergeCell ref="A46:I46"/>
    <mergeCell ref="C51:D51"/>
    <mergeCell ref="C52:D52"/>
    <mergeCell ref="C53:D53"/>
    <mergeCell ref="C50:D50"/>
    <mergeCell ref="D45:F45"/>
    <mergeCell ref="G45:H45"/>
    <mergeCell ref="B45:C45"/>
    <mergeCell ref="G41:H41"/>
    <mergeCell ref="G42:H42"/>
    <mergeCell ref="G43:H43"/>
    <mergeCell ref="B41:C41"/>
    <mergeCell ref="B44:C44"/>
    <mergeCell ref="B43:C43"/>
    <mergeCell ref="D41:F41"/>
    <mergeCell ref="B42:C42"/>
    <mergeCell ref="D44:F44"/>
    <mergeCell ref="D43:F43"/>
    <mergeCell ref="D42:F42"/>
    <mergeCell ref="G44:H44"/>
  </mergeCells>
  <pageMargins left="0.78740157480314965" right="0.59055118110236227" top="0.78740157480314965" bottom="0.78740157480314965" header="0.31496062992125984" footer="0.31496062992125984"/>
  <pageSetup paperSize="9" scale="39" orientation="portrait" r:id="rId1"/>
  <headerFooter>
    <oddFooter>&amp;A</oddFooter>
  </headerFooter>
  <rowBreaks count="1" manualBreakCount="1"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0"/>
  <sheetViews>
    <sheetView showGridLines="0" zoomScaleNormal="100" zoomScaleSheetLayoutView="100" workbookViewId="0">
      <selection activeCell="A4" sqref="A4:H4"/>
    </sheetView>
  </sheetViews>
  <sheetFormatPr defaultRowHeight="15" x14ac:dyDescent="0.25"/>
  <cols>
    <col min="1" max="1" width="24.28515625" customWidth="1"/>
    <col min="2" max="2" width="18.5703125" style="7" customWidth="1"/>
    <col min="3" max="3" width="17.5703125" style="7" customWidth="1"/>
    <col min="4" max="4" width="17.140625" style="7" customWidth="1"/>
    <col min="5" max="5" width="16.7109375" style="7" customWidth="1"/>
    <col min="6" max="6" width="16.7109375" customWidth="1"/>
    <col min="7" max="7" width="16.28515625" customWidth="1"/>
    <col min="8" max="8" width="14.85546875" customWidth="1"/>
    <col min="9" max="9" width="14.28515625" customWidth="1"/>
  </cols>
  <sheetData>
    <row r="1" spans="1:13" ht="22.5" customHeight="1" x14ac:dyDescent="0.3">
      <c r="A1" s="268" t="str">
        <f>ORIENTAÇÕES!A1</f>
        <v>ANEXO IV</v>
      </c>
      <c r="B1" s="268"/>
      <c r="C1" s="268"/>
      <c r="D1" s="268"/>
      <c r="E1" s="268"/>
      <c r="F1" s="268"/>
      <c r="G1" s="268"/>
      <c r="H1" s="268"/>
      <c r="I1" s="124"/>
      <c r="J1" s="124"/>
      <c r="K1" s="124"/>
      <c r="L1" s="124"/>
      <c r="M1" s="124"/>
    </row>
    <row r="2" spans="1:13" ht="21" customHeight="1" x14ac:dyDescent="0.35">
      <c r="A2" s="401" t="str">
        <f>ORIENTAÇÕES!A3</f>
        <v>Pr. El. 03/2020</v>
      </c>
      <c r="B2" s="401"/>
      <c r="C2" s="401"/>
      <c r="D2" s="401"/>
      <c r="E2" s="401"/>
      <c r="F2" s="401"/>
      <c r="G2" s="401"/>
      <c r="H2" s="401"/>
      <c r="I2" s="125"/>
      <c r="J2" s="125"/>
      <c r="K2" s="125"/>
      <c r="L2" s="125"/>
      <c r="M2" s="125"/>
    </row>
    <row r="3" spans="1:13" ht="18.75" x14ac:dyDescent="0.3">
      <c r="A3" s="392" t="str">
        <f>ORIENTAÇÕES!A8</f>
        <v>GRUPO 1 - EQC</v>
      </c>
      <c r="B3" s="392"/>
      <c r="C3" s="392"/>
      <c r="D3" s="392"/>
      <c r="E3" s="392"/>
      <c r="F3" s="392"/>
      <c r="G3" s="392"/>
      <c r="H3" s="392"/>
      <c r="I3" s="126"/>
      <c r="J3" s="126"/>
      <c r="K3" s="126"/>
      <c r="L3" s="126"/>
      <c r="M3" s="126"/>
    </row>
    <row r="4" spans="1:13" ht="18.75" x14ac:dyDescent="0.3">
      <c r="A4" s="392" t="s">
        <v>206</v>
      </c>
      <c r="B4" s="392"/>
      <c r="C4" s="392"/>
      <c r="D4" s="392"/>
      <c r="E4" s="392"/>
      <c r="F4" s="392"/>
      <c r="G4" s="392"/>
      <c r="H4" s="392"/>
      <c r="I4" s="126"/>
      <c r="J4" s="126"/>
      <c r="K4" s="126"/>
      <c r="L4" s="126"/>
      <c r="M4" s="126"/>
    </row>
    <row r="5" spans="1:13" s="85" customFormat="1" x14ac:dyDescent="0.25">
      <c r="A5" s="113"/>
      <c r="B5" s="113"/>
      <c r="C5" s="114"/>
      <c r="D5" s="114"/>
      <c r="E5" s="114"/>
      <c r="F5" s="114"/>
      <c r="G5" s="113"/>
      <c r="H5" s="113"/>
    </row>
    <row r="6" spans="1:13" x14ac:dyDescent="0.25">
      <c r="A6" s="25" t="s">
        <v>220</v>
      </c>
      <c r="B6" s="25"/>
      <c r="C6" s="26"/>
      <c r="D6" s="26"/>
      <c r="E6" s="26"/>
      <c r="F6" s="26"/>
      <c r="G6" s="25"/>
      <c r="H6" s="25"/>
      <c r="I6" s="25"/>
    </row>
    <row r="7" spans="1:13" s="85" customFormat="1" x14ac:dyDescent="0.25">
      <c r="A7" s="113"/>
      <c r="B7" s="113"/>
      <c r="C7" s="114"/>
      <c r="D7" s="114"/>
      <c r="E7" s="114"/>
      <c r="F7" s="114"/>
      <c r="G7" s="113"/>
      <c r="H7" s="113"/>
    </row>
    <row r="8" spans="1:13" s="85" customFormat="1" ht="27" customHeight="1" x14ac:dyDescent="0.25">
      <c r="A8" s="393" t="s">
        <v>221</v>
      </c>
      <c r="B8" s="393"/>
      <c r="C8" s="376" t="s">
        <v>209</v>
      </c>
      <c r="D8" s="394"/>
      <c r="E8" s="377"/>
      <c r="F8" s="115" t="s">
        <v>96</v>
      </c>
      <c r="G8" s="294" t="s">
        <v>210</v>
      </c>
      <c r="H8" s="295"/>
    </row>
    <row r="9" spans="1:13" s="85" customFormat="1" x14ac:dyDescent="0.25">
      <c r="A9" s="113"/>
      <c r="B9" s="114"/>
      <c r="C9" s="114"/>
      <c r="D9" s="114"/>
      <c r="E9" s="114"/>
      <c r="F9" s="113"/>
      <c r="G9" s="113"/>
      <c r="H9" s="113"/>
    </row>
    <row r="10" spans="1:13" x14ac:dyDescent="0.25">
      <c r="A10" s="224" t="s">
        <v>55</v>
      </c>
      <c r="B10" s="225"/>
      <c r="C10" s="224"/>
      <c r="D10" s="224"/>
      <c r="E10" s="224"/>
      <c r="F10" s="218"/>
      <c r="G10" s="218"/>
      <c r="H10" s="218"/>
      <c r="I10" s="218"/>
      <c r="J10" s="218"/>
    </row>
    <row r="11" spans="1:13" ht="15.75" thickBot="1" x14ac:dyDescent="0.3">
      <c r="A11" s="221" t="s">
        <v>56</v>
      </c>
      <c r="B11" s="222"/>
      <c r="C11" s="222"/>
      <c r="D11" s="222"/>
      <c r="E11" s="222"/>
      <c r="F11" s="218"/>
      <c r="G11" s="218"/>
      <c r="H11" s="218"/>
      <c r="I11" s="218"/>
      <c r="J11" s="218"/>
    </row>
    <row r="12" spans="1:13" s="85" customFormat="1" ht="15" customHeight="1" x14ac:dyDescent="0.25">
      <c r="A12" s="223"/>
      <c r="B12" s="226" t="s">
        <v>265</v>
      </c>
      <c r="C12" s="231"/>
      <c r="D12" s="230"/>
      <c r="E12" s="402" t="s">
        <v>262</v>
      </c>
      <c r="F12" s="218"/>
      <c r="G12" s="218"/>
      <c r="H12" s="218"/>
      <c r="I12" s="218"/>
      <c r="J12" s="218"/>
    </row>
    <row r="13" spans="1:13" s="85" customFormat="1" ht="30" x14ac:dyDescent="0.25">
      <c r="A13" s="223" t="s">
        <v>46</v>
      </c>
      <c r="B13" s="220" t="s">
        <v>263</v>
      </c>
      <c r="C13" s="220" t="s">
        <v>49</v>
      </c>
      <c r="D13" s="228" t="s">
        <v>264</v>
      </c>
      <c r="E13" s="403"/>
      <c r="F13" s="218"/>
      <c r="G13" s="218"/>
      <c r="H13" s="218"/>
      <c r="I13" s="218"/>
      <c r="J13" s="218"/>
    </row>
    <row r="14" spans="1:13" ht="21.75" customHeight="1" x14ac:dyDescent="0.25">
      <c r="A14" s="233" t="str">
        <f>'TABELA APOIO'!$C$12</f>
        <v xml:space="preserve">Secretária Executiva </v>
      </c>
      <c r="B14" s="232"/>
      <c r="C14" s="219"/>
      <c r="D14" s="229">
        <f>'TABELA APOIO'!C16*BENEFÍCIOS!C14</f>
        <v>0</v>
      </c>
      <c r="E14" s="227">
        <f>B14-D14</f>
        <v>0</v>
      </c>
      <c r="F14" s="218"/>
      <c r="G14" s="218"/>
      <c r="H14" s="218"/>
      <c r="I14" s="218"/>
      <c r="J14" s="218"/>
    </row>
    <row r="15" spans="1:13" s="217" customFormat="1" ht="24.75" customHeight="1" x14ac:dyDescent="0.25">
      <c r="A15" s="404" t="s">
        <v>299</v>
      </c>
      <c r="B15" s="404"/>
      <c r="C15" s="404"/>
      <c r="D15" s="404"/>
      <c r="E15" s="405"/>
      <c r="F15" s="405"/>
      <c r="G15" s="405"/>
      <c r="H15" s="405"/>
      <c r="I15" s="405"/>
      <c r="J15" s="405"/>
    </row>
    <row r="16" spans="1:13" s="217" customFormat="1" ht="13.5" customHeight="1" x14ac:dyDescent="0.25">
      <c r="A16" s="406"/>
      <c r="B16" s="406"/>
      <c r="C16" s="406"/>
      <c r="D16" s="406"/>
      <c r="E16" s="406"/>
      <c r="F16" s="406"/>
      <c r="G16" s="406"/>
      <c r="H16" s="406"/>
      <c r="I16" s="406"/>
      <c r="J16" s="406"/>
    </row>
    <row r="18" spans="1:9" x14ac:dyDescent="0.25">
      <c r="A18" s="221" t="s">
        <v>300</v>
      </c>
      <c r="B18" s="222"/>
      <c r="C18" s="222"/>
      <c r="D18" s="222"/>
      <c r="E18" s="222"/>
      <c r="F18" s="222"/>
      <c r="G18" s="222"/>
      <c r="H18" s="222"/>
      <c r="I18" s="222"/>
    </row>
    <row r="19" spans="1:9" x14ac:dyDescent="0.25">
      <c r="A19" s="113"/>
      <c r="B19" s="398" t="s">
        <v>50</v>
      </c>
      <c r="C19" s="399"/>
      <c r="D19" s="400"/>
      <c r="E19" s="398" t="s">
        <v>227</v>
      </c>
      <c r="F19" s="400"/>
      <c r="G19" s="121" t="s">
        <v>51</v>
      </c>
    </row>
    <row r="20" spans="1:9" ht="30" x14ac:dyDescent="0.25">
      <c r="A20" s="12" t="s">
        <v>46</v>
      </c>
      <c r="B20" s="86" t="s">
        <v>228</v>
      </c>
      <c r="C20" s="149" t="s">
        <v>277</v>
      </c>
      <c r="D20" s="86" t="s">
        <v>229</v>
      </c>
      <c r="E20" s="86" t="s">
        <v>230</v>
      </c>
      <c r="F20" s="86" t="s">
        <v>231</v>
      </c>
      <c r="G20" s="86" t="s">
        <v>232</v>
      </c>
    </row>
    <row r="21" spans="1:9" ht="18" customHeight="1" x14ac:dyDescent="0.25">
      <c r="A21" s="233" t="str">
        <f>'TABELA APOIO'!$C$12</f>
        <v xml:space="preserve">Secretária Executiva </v>
      </c>
      <c r="B21" s="82">
        <v>16.96</v>
      </c>
      <c r="C21" s="9">
        <v>22</v>
      </c>
      <c r="D21" s="9">
        <f>B21*C21</f>
        <v>373.12</v>
      </c>
      <c r="E21" s="234">
        <v>0</v>
      </c>
      <c r="F21" s="8">
        <f>D21*E21</f>
        <v>0</v>
      </c>
      <c r="G21" s="8">
        <f>D21-F21</f>
        <v>373.12</v>
      </c>
    </row>
    <row r="22" spans="1:9" ht="39" customHeight="1" x14ac:dyDescent="0.25">
      <c r="A22" s="407" t="s">
        <v>302</v>
      </c>
      <c r="B22" s="407"/>
      <c r="C22" s="407"/>
      <c r="D22" s="407"/>
      <c r="E22" s="407"/>
      <c r="F22" s="407"/>
      <c r="G22" s="407"/>
      <c r="H22" s="407"/>
      <c r="I22" s="407"/>
    </row>
    <row r="24" spans="1:9" s="140" customFormat="1" x14ac:dyDescent="0.25">
      <c r="A24" s="150" t="s">
        <v>248</v>
      </c>
      <c r="B24" s="11"/>
      <c r="C24" s="11"/>
      <c r="D24" s="11"/>
      <c r="E24" s="11"/>
      <c r="F24" s="11"/>
      <c r="G24" s="11"/>
      <c r="H24" s="11"/>
      <c r="I24" s="11"/>
    </row>
    <row r="25" spans="1:9" s="140" customFormat="1" ht="45" x14ac:dyDescent="0.25">
      <c r="A25" s="143" t="s">
        <v>46</v>
      </c>
      <c r="B25" s="149" t="s">
        <v>48</v>
      </c>
      <c r="C25" s="149" t="s">
        <v>233</v>
      </c>
      <c r="D25" s="149" t="s">
        <v>53</v>
      </c>
      <c r="E25" s="148"/>
    </row>
    <row r="26" spans="1:9" s="140" customFormat="1" x14ac:dyDescent="0.25">
      <c r="A26" s="233" t="str">
        <f>'TABELA APOIO'!$C$12</f>
        <v xml:space="preserve">Secretária Executiva </v>
      </c>
      <c r="B26" s="82">
        <v>115.89</v>
      </c>
      <c r="C26" s="82">
        <v>0</v>
      </c>
      <c r="D26" s="9">
        <f>B26-C26</f>
        <v>115.89</v>
      </c>
      <c r="E26" s="148"/>
    </row>
    <row r="27" spans="1:9" s="140" customFormat="1" ht="36" customHeight="1" x14ac:dyDescent="0.25">
      <c r="A27" s="407" t="s">
        <v>303</v>
      </c>
      <c r="B27" s="407"/>
      <c r="C27" s="407"/>
      <c r="D27" s="407"/>
      <c r="E27" s="407"/>
      <c r="F27" s="407"/>
      <c r="G27" s="407"/>
      <c r="H27" s="407"/>
      <c r="I27" s="407"/>
    </row>
    <row r="28" spans="1:9" s="140" customFormat="1" x14ac:dyDescent="0.25">
      <c r="B28" s="148"/>
      <c r="C28" s="148"/>
      <c r="D28" s="148"/>
      <c r="E28" s="148"/>
    </row>
    <row r="29" spans="1:9" x14ac:dyDescent="0.25">
      <c r="A29" s="10" t="s">
        <v>249</v>
      </c>
      <c r="B29" s="11"/>
      <c r="C29" s="11"/>
      <c r="D29" s="11"/>
      <c r="E29" s="11"/>
      <c r="F29" s="11"/>
      <c r="G29" s="11"/>
      <c r="H29" s="11"/>
      <c r="I29" s="11"/>
    </row>
    <row r="30" spans="1:9" ht="45" x14ac:dyDescent="0.25">
      <c r="A30" s="12" t="s">
        <v>46</v>
      </c>
      <c r="B30" s="86" t="s">
        <v>48</v>
      </c>
      <c r="C30" s="86" t="s">
        <v>233</v>
      </c>
      <c r="D30" s="86" t="s">
        <v>53</v>
      </c>
    </row>
    <row r="31" spans="1:9" x14ac:dyDescent="0.25">
      <c r="A31" s="233" t="str">
        <f>'TABELA APOIO'!$C$12</f>
        <v xml:space="preserve">Secretária Executiva </v>
      </c>
      <c r="B31" s="82">
        <v>0</v>
      </c>
      <c r="C31" s="82"/>
      <c r="D31" s="9">
        <f>B31-C31</f>
        <v>0</v>
      </c>
    </row>
    <row r="32" spans="1:9" x14ac:dyDescent="0.25">
      <c r="A32" s="119"/>
    </row>
    <row r="33" spans="1:9" s="140" customFormat="1" ht="15" customHeight="1" x14ac:dyDescent="0.25">
      <c r="A33" s="119"/>
      <c r="B33" s="7"/>
      <c r="C33" s="7"/>
      <c r="D33" s="7"/>
      <c r="E33" s="7"/>
    </row>
    <row r="34" spans="1:9" s="140" customFormat="1" ht="15" customHeight="1" x14ac:dyDescent="0.25">
      <c r="A34" s="142" t="s">
        <v>279</v>
      </c>
      <c r="B34" s="11"/>
      <c r="C34" s="11"/>
      <c r="D34" s="11"/>
      <c r="E34" s="11"/>
      <c r="F34" s="11"/>
      <c r="G34" s="11"/>
      <c r="H34" s="11"/>
      <c r="I34" s="11"/>
    </row>
    <row r="35" spans="1:9" s="140" customFormat="1" ht="15" customHeight="1" x14ac:dyDescent="0.25">
      <c r="A35" s="143" t="s">
        <v>46</v>
      </c>
      <c r="B35" s="141" t="s">
        <v>48</v>
      </c>
      <c r="C35" s="141" t="s">
        <v>52</v>
      </c>
      <c r="D35" s="141" t="s">
        <v>53</v>
      </c>
      <c r="E35" s="7"/>
    </row>
    <row r="36" spans="1:9" s="140" customFormat="1" ht="15" customHeight="1" x14ac:dyDescent="0.25">
      <c r="A36" s="233" t="str">
        <f>'TABELA APOIO'!$C$12</f>
        <v xml:space="preserve">Secretária Executiva </v>
      </c>
      <c r="B36" s="82"/>
      <c r="C36" s="122"/>
      <c r="D36" s="9">
        <f>B36-C36</f>
        <v>0</v>
      </c>
      <c r="E36" s="7"/>
    </row>
    <row r="37" spans="1:9" s="140" customFormat="1" ht="15" customHeight="1" x14ac:dyDescent="0.25">
      <c r="A37" s="119"/>
      <c r="B37" s="7"/>
      <c r="C37" s="7"/>
      <c r="D37" s="7"/>
      <c r="E37" s="7"/>
    </row>
    <row r="38" spans="1:9" s="140" customFormat="1" ht="15" customHeight="1" x14ac:dyDescent="0.25">
      <c r="A38" s="119"/>
      <c r="B38" s="7"/>
      <c r="C38" s="7"/>
      <c r="D38" s="7"/>
      <c r="E38" s="7"/>
    </row>
    <row r="39" spans="1:9" s="140" customFormat="1" ht="15" customHeight="1" x14ac:dyDescent="0.25">
      <c r="A39" s="150" t="s">
        <v>283</v>
      </c>
      <c r="B39" s="11"/>
      <c r="C39" s="11"/>
      <c r="D39" s="11"/>
      <c r="E39" s="11"/>
      <c r="F39" s="11"/>
      <c r="G39" s="11"/>
      <c r="H39" s="11"/>
      <c r="I39" s="11"/>
    </row>
    <row r="40" spans="1:9" s="140" customFormat="1" ht="15" customHeight="1" x14ac:dyDescent="0.25">
      <c r="A40" s="143" t="s">
        <v>46</v>
      </c>
      <c r="B40" s="143" t="s">
        <v>252</v>
      </c>
      <c r="C40" s="149" t="s">
        <v>48</v>
      </c>
      <c r="D40" s="149" t="s">
        <v>52</v>
      </c>
      <c r="E40" s="149" t="s">
        <v>53</v>
      </c>
      <c r="F40" s="148"/>
    </row>
    <row r="41" spans="1:9" s="140" customFormat="1" ht="30" customHeight="1" x14ac:dyDescent="0.25">
      <c r="A41" s="233" t="str">
        <f>'TABELA APOIO'!$C$12</f>
        <v xml:space="preserve">Secretária Executiva </v>
      </c>
      <c r="B41" s="245" t="s">
        <v>301</v>
      </c>
      <c r="C41" s="82">
        <v>23</v>
      </c>
      <c r="D41" s="122">
        <v>10</v>
      </c>
      <c r="E41" s="9">
        <f>C41-D41</f>
        <v>13</v>
      </c>
      <c r="F41" s="148"/>
    </row>
    <row r="42" spans="1:9" s="140" customFormat="1" ht="39.75" customHeight="1" x14ac:dyDescent="0.25">
      <c r="A42" s="407" t="s">
        <v>304</v>
      </c>
      <c r="B42" s="407"/>
      <c r="C42" s="407"/>
      <c r="D42" s="407"/>
      <c r="E42" s="407"/>
      <c r="F42" s="407"/>
      <c r="G42" s="407"/>
      <c r="H42" s="407"/>
      <c r="I42" s="407"/>
    </row>
    <row r="43" spans="1:9" ht="15" customHeight="1" thickBot="1" x14ac:dyDescent="0.3"/>
    <row r="44" spans="1:9" ht="15" customHeight="1" x14ac:dyDescent="0.25">
      <c r="A44" s="16" t="s">
        <v>234</v>
      </c>
      <c r="B44" s="17"/>
      <c r="C44" s="17"/>
      <c r="D44" s="17"/>
      <c r="E44" s="17"/>
      <c r="F44" s="17"/>
      <c r="G44" s="17"/>
      <c r="H44" s="18"/>
    </row>
    <row r="45" spans="1:9" ht="30.75" customHeight="1" x14ac:dyDescent="0.25">
      <c r="A45" s="19" t="s">
        <v>46</v>
      </c>
      <c r="B45" s="20" t="s">
        <v>61</v>
      </c>
      <c r="C45" s="20" t="s">
        <v>62</v>
      </c>
      <c r="D45" s="20" t="s">
        <v>250</v>
      </c>
      <c r="E45" s="22" t="s">
        <v>244</v>
      </c>
      <c r="F45" s="23" t="s">
        <v>245</v>
      </c>
      <c r="G45" s="23" t="s">
        <v>253</v>
      </c>
      <c r="H45" s="21" t="s">
        <v>63</v>
      </c>
    </row>
    <row r="46" spans="1:9" ht="19.5" customHeight="1" thickBot="1" x14ac:dyDescent="0.3">
      <c r="A46" s="120" t="str">
        <f>'TABELA APOIO'!$C$12</f>
        <v xml:space="preserve">Secretária Executiva </v>
      </c>
      <c r="B46" s="13">
        <f>E14</f>
        <v>0</v>
      </c>
      <c r="C46" s="14">
        <f>G21</f>
        <v>373.12</v>
      </c>
      <c r="D46" s="14">
        <f>D26</f>
        <v>115.89</v>
      </c>
      <c r="E46" s="13">
        <f>D31</f>
        <v>0</v>
      </c>
      <c r="F46" s="123">
        <f>D36</f>
        <v>0</v>
      </c>
      <c r="G46" s="123">
        <f>E41</f>
        <v>13</v>
      </c>
      <c r="H46" s="15">
        <f>SUM(B46:G46)</f>
        <v>502.01</v>
      </c>
    </row>
    <row r="47" spans="1:9" ht="15" customHeight="1" x14ac:dyDescent="0.25">
      <c r="A47" s="119"/>
    </row>
    <row r="49" spans="1:9" x14ac:dyDescent="0.25">
      <c r="A49" s="108" t="s">
        <v>100</v>
      </c>
      <c r="B49"/>
      <c r="F49" s="7"/>
    </row>
    <row r="50" spans="1:9" ht="97.5" customHeight="1" x14ac:dyDescent="0.25">
      <c r="A50" s="395"/>
      <c r="B50" s="396"/>
      <c r="C50" s="396"/>
      <c r="D50" s="396"/>
      <c r="E50" s="396"/>
      <c r="F50" s="396"/>
      <c r="G50" s="396"/>
      <c r="H50" s="396"/>
      <c r="I50" s="397"/>
    </row>
  </sheetData>
  <mergeCells count="16">
    <mergeCell ref="A50:I50"/>
    <mergeCell ref="B19:D19"/>
    <mergeCell ref="E19:F19"/>
    <mergeCell ref="A2:H2"/>
    <mergeCell ref="E12:E13"/>
    <mergeCell ref="A15:J15"/>
    <mergeCell ref="A16:J16"/>
    <mergeCell ref="A27:I27"/>
    <mergeCell ref="A22:I22"/>
    <mergeCell ref="A42:I42"/>
    <mergeCell ref="A1:H1"/>
    <mergeCell ref="A3:H3"/>
    <mergeCell ref="A4:H4"/>
    <mergeCell ref="A8:B8"/>
    <mergeCell ref="C8:E8"/>
    <mergeCell ref="G8:H8"/>
  </mergeCells>
  <pageMargins left="0.78740157480314965" right="0.59055118110236227" top="0.78740157480314965" bottom="0.78740157480314965" header="0.31496062992125984" footer="0.31496062992125984"/>
  <pageSetup paperSize="9" scale="50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8"/>
  <sheetViews>
    <sheetView showGridLines="0" zoomScaleNormal="100" zoomScaleSheetLayoutView="100" workbookViewId="0">
      <selection activeCell="A4" sqref="A4:H4"/>
    </sheetView>
  </sheetViews>
  <sheetFormatPr defaultRowHeight="14.25" x14ac:dyDescent="0.2"/>
  <cols>
    <col min="1" max="1" width="7" style="1" customWidth="1"/>
    <col min="2" max="2" width="65.5703125" style="1" customWidth="1"/>
    <col min="3" max="3" width="9.42578125" style="1" customWidth="1"/>
    <col min="4" max="4" width="30.7109375" style="1" customWidth="1"/>
    <col min="5" max="5" width="14.7109375" style="1" customWidth="1"/>
    <col min="6" max="6" width="13.5703125" style="1" customWidth="1"/>
    <col min="7" max="7" width="17.5703125" style="1" bestFit="1" customWidth="1"/>
    <col min="8" max="8" width="16.28515625" style="1" customWidth="1"/>
    <col min="9" max="16384" width="9.140625" style="1"/>
  </cols>
  <sheetData>
    <row r="1" spans="1:8" customFormat="1" ht="22.5" customHeight="1" x14ac:dyDescent="0.3">
      <c r="A1" s="268" t="str">
        <f>ORIENTAÇÕES!A1</f>
        <v>ANEXO IV</v>
      </c>
      <c r="B1" s="268"/>
      <c r="C1" s="268"/>
      <c r="D1" s="268"/>
      <c r="E1" s="268"/>
      <c r="F1" s="268"/>
      <c r="G1" s="268"/>
      <c r="H1" s="268"/>
    </row>
    <row r="2" spans="1:8" customFormat="1" ht="23.25" customHeight="1" x14ac:dyDescent="0.35">
      <c r="A2" s="401" t="str">
        <f>ORIENTAÇÕES!A3</f>
        <v>Pr. El. 03/2020</v>
      </c>
      <c r="B2" s="401"/>
      <c r="C2" s="401"/>
      <c r="D2" s="401"/>
      <c r="E2" s="401"/>
      <c r="F2" s="401"/>
      <c r="G2" s="401"/>
      <c r="H2" s="401"/>
    </row>
    <row r="3" spans="1:8" customFormat="1" ht="18.75" x14ac:dyDescent="0.3">
      <c r="A3" s="392" t="str">
        <f>ORIENTAÇÕES!A8</f>
        <v>GRUPO 1 - EQC</v>
      </c>
      <c r="B3" s="392"/>
      <c r="C3" s="392"/>
      <c r="D3" s="392"/>
      <c r="E3" s="392"/>
      <c r="F3" s="392"/>
      <c r="G3" s="392"/>
      <c r="H3" s="392"/>
    </row>
    <row r="4" spans="1:8" customFormat="1" ht="18.75" x14ac:dyDescent="0.3">
      <c r="A4" s="392" t="s">
        <v>207</v>
      </c>
      <c r="B4" s="392"/>
      <c r="C4" s="392"/>
      <c r="D4" s="392"/>
      <c r="E4" s="392"/>
      <c r="F4" s="392"/>
      <c r="G4" s="392"/>
      <c r="H4" s="392"/>
    </row>
    <row r="5" spans="1:8" s="85" customFormat="1" ht="15" x14ac:dyDescent="0.25">
      <c r="A5" s="113"/>
      <c r="B5" s="113"/>
      <c r="C5" s="114"/>
      <c r="D5" s="114"/>
      <c r="E5" s="114"/>
      <c r="F5" s="114"/>
      <c r="G5" s="113"/>
      <c r="H5" s="113"/>
    </row>
    <row r="6" spans="1:8" customFormat="1" ht="15" x14ac:dyDescent="0.25">
      <c r="A6" s="25" t="s">
        <v>220</v>
      </c>
      <c r="B6" s="25"/>
      <c r="C6" s="26"/>
      <c r="D6" s="26"/>
      <c r="E6" s="26"/>
      <c r="F6" s="26"/>
      <c r="G6" s="25"/>
      <c r="H6" s="25"/>
    </row>
    <row r="7" spans="1:8" s="85" customFormat="1" ht="15" x14ac:dyDescent="0.25">
      <c r="A7" s="113"/>
      <c r="B7" s="113"/>
      <c r="C7" s="114"/>
      <c r="D7" s="114"/>
      <c r="E7" s="114"/>
      <c r="F7" s="114"/>
      <c r="G7" s="113"/>
      <c r="H7" s="113"/>
    </row>
    <row r="8" spans="1:8" s="85" customFormat="1" ht="27" customHeight="1" x14ac:dyDescent="0.25">
      <c r="A8" s="393" t="s">
        <v>221</v>
      </c>
      <c r="B8" s="393"/>
      <c r="C8" s="376" t="s">
        <v>209</v>
      </c>
      <c r="D8" s="394"/>
      <c r="E8" s="377"/>
      <c r="F8" s="115" t="s">
        <v>96</v>
      </c>
      <c r="G8" s="294" t="s">
        <v>210</v>
      </c>
      <c r="H8" s="295"/>
    </row>
    <row r="9" spans="1:8" s="85" customFormat="1" ht="12.75" customHeight="1" x14ac:dyDescent="0.25">
      <c r="A9" s="127"/>
      <c r="B9" s="127"/>
      <c r="C9" s="128"/>
      <c r="D9" s="128"/>
      <c r="E9" s="128"/>
      <c r="F9" s="115"/>
      <c r="G9" s="117"/>
      <c r="H9" s="117"/>
    </row>
    <row r="10" spans="1:8" ht="15" x14ac:dyDescent="0.25">
      <c r="A10" s="288" t="s">
        <v>235</v>
      </c>
      <c r="B10" s="288"/>
      <c r="C10" s="288"/>
      <c r="D10" s="288"/>
      <c r="E10" s="288"/>
      <c r="F10" s="288"/>
      <c r="G10" s="288"/>
      <c r="H10" s="288"/>
    </row>
    <row r="11" spans="1:8" ht="15.75" thickBot="1" x14ac:dyDescent="0.3">
      <c r="A11" s="88"/>
      <c r="B11" s="88"/>
      <c r="C11" s="88"/>
      <c r="D11" s="88"/>
      <c r="E11" s="88"/>
    </row>
    <row r="12" spans="1:8" ht="48" customHeight="1" thickBot="1" x14ac:dyDescent="0.25">
      <c r="A12" s="129" t="s">
        <v>43</v>
      </c>
      <c r="B12" s="129" t="s">
        <v>42</v>
      </c>
      <c r="C12" s="129" t="s">
        <v>44</v>
      </c>
      <c r="D12" s="87" t="s">
        <v>236</v>
      </c>
      <c r="E12" s="130" t="s">
        <v>247</v>
      </c>
      <c r="F12" s="130" t="s">
        <v>291</v>
      </c>
      <c r="G12" s="153" t="s">
        <v>292</v>
      </c>
      <c r="H12" s="153" t="s">
        <v>293</v>
      </c>
    </row>
    <row r="13" spans="1:8" ht="80.25" customHeight="1" x14ac:dyDescent="0.2">
      <c r="A13" s="131">
        <v>1</v>
      </c>
      <c r="B13" s="138" t="s">
        <v>284</v>
      </c>
      <c r="C13" s="132" t="s">
        <v>287</v>
      </c>
      <c r="D13" s="133" t="s">
        <v>288</v>
      </c>
      <c r="E13" s="134">
        <v>63.22</v>
      </c>
      <c r="F13" s="135">
        <f>2*2</f>
        <v>4</v>
      </c>
      <c r="G13" s="136">
        <f>E13*F13</f>
        <v>252.88</v>
      </c>
      <c r="H13" s="136">
        <f>G13/12</f>
        <v>21.073333333333334</v>
      </c>
    </row>
    <row r="14" spans="1:8" ht="94.5" customHeight="1" x14ac:dyDescent="0.2">
      <c r="A14" s="131">
        <v>2</v>
      </c>
      <c r="B14" s="138" t="s">
        <v>285</v>
      </c>
      <c r="C14" s="132" t="s">
        <v>287</v>
      </c>
      <c r="D14" s="133" t="s">
        <v>289</v>
      </c>
      <c r="E14" s="134">
        <v>68.680000000000007</v>
      </c>
      <c r="F14" s="135">
        <f>3*2</f>
        <v>6</v>
      </c>
      <c r="G14" s="136">
        <f>E14*F14</f>
        <v>412.08000000000004</v>
      </c>
      <c r="H14" s="136">
        <f t="shared" ref="H14:H15" si="0">G14/12</f>
        <v>34.340000000000003</v>
      </c>
    </row>
    <row r="15" spans="1:8" ht="80.25" customHeight="1" thickBot="1" x14ac:dyDescent="0.25">
      <c r="A15" s="131">
        <v>3</v>
      </c>
      <c r="B15" s="138" t="s">
        <v>286</v>
      </c>
      <c r="C15" s="132" t="s">
        <v>287</v>
      </c>
      <c r="D15" s="133" t="s">
        <v>290</v>
      </c>
      <c r="E15" s="134">
        <v>129.9</v>
      </c>
      <c r="F15" s="135">
        <f>1*2</f>
        <v>2</v>
      </c>
      <c r="G15" s="136">
        <f>E15*F15</f>
        <v>259.8</v>
      </c>
      <c r="H15" s="136">
        <f t="shared" si="0"/>
        <v>21.650000000000002</v>
      </c>
    </row>
    <row r="16" spans="1:8" ht="21" customHeight="1" thickBot="1" x14ac:dyDescent="0.25">
      <c r="A16" s="408" t="s">
        <v>24</v>
      </c>
      <c r="B16" s="409"/>
      <c r="C16" s="409"/>
      <c r="D16" s="409"/>
      <c r="E16" s="409"/>
      <c r="F16" s="410"/>
      <c r="G16" s="137">
        <f>SUM(G13:G15)</f>
        <v>924.76</v>
      </c>
      <c r="H16" s="137">
        <f>SUM(H13:H15)</f>
        <v>77.063333333333347</v>
      </c>
    </row>
    <row r="18" spans="1:9" x14ac:dyDescent="0.2">
      <c r="A18" s="240"/>
      <c r="B18" s="240"/>
      <c r="C18" s="240"/>
      <c r="D18" s="240"/>
      <c r="E18" s="240"/>
      <c r="F18" s="240"/>
      <c r="G18" s="240"/>
      <c r="H18" s="240"/>
      <c r="I18" s="240"/>
    </row>
    <row r="19" spans="1:9" customFormat="1" ht="15" x14ac:dyDescent="0.25">
      <c r="A19" s="108" t="s">
        <v>100</v>
      </c>
      <c r="C19" s="7"/>
      <c r="D19" s="7"/>
      <c r="E19" s="7"/>
      <c r="F19" s="7"/>
    </row>
    <row r="20" spans="1:9" customFormat="1" ht="15" x14ac:dyDescent="0.25">
      <c r="A20" s="278" t="s">
        <v>258</v>
      </c>
      <c r="B20" s="279"/>
      <c r="C20" s="279"/>
      <c r="D20" s="279"/>
      <c r="E20" s="279"/>
      <c r="F20" s="279"/>
      <c r="G20" s="279"/>
      <c r="H20" s="280"/>
    </row>
    <row r="21" spans="1:9" customFormat="1" ht="15" x14ac:dyDescent="0.25">
      <c r="A21" s="281"/>
      <c r="B21" s="282"/>
      <c r="C21" s="282"/>
      <c r="D21" s="282"/>
      <c r="E21" s="282"/>
      <c r="F21" s="282"/>
      <c r="G21" s="282"/>
      <c r="H21" s="283"/>
    </row>
    <row r="22" spans="1:9" customFormat="1" ht="15" x14ac:dyDescent="0.25">
      <c r="A22" s="281"/>
      <c r="B22" s="282"/>
      <c r="C22" s="282"/>
      <c r="D22" s="282"/>
      <c r="E22" s="282"/>
      <c r="F22" s="282"/>
      <c r="G22" s="282"/>
      <c r="H22" s="283"/>
    </row>
    <row r="23" spans="1:9" customFormat="1" ht="15" x14ac:dyDescent="0.25">
      <c r="A23" s="281"/>
      <c r="B23" s="282"/>
      <c r="C23" s="282"/>
      <c r="D23" s="282"/>
      <c r="E23" s="282"/>
      <c r="F23" s="282"/>
      <c r="G23" s="282"/>
      <c r="H23" s="283"/>
    </row>
    <row r="24" spans="1:9" customFormat="1" ht="15" x14ac:dyDescent="0.25">
      <c r="A24" s="281"/>
      <c r="B24" s="282"/>
      <c r="C24" s="282"/>
      <c r="D24" s="282"/>
      <c r="E24" s="282"/>
      <c r="F24" s="282"/>
      <c r="G24" s="282"/>
      <c r="H24" s="283"/>
    </row>
    <row r="25" spans="1:9" customFormat="1" ht="15" x14ac:dyDescent="0.25">
      <c r="A25" s="281"/>
      <c r="B25" s="282"/>
      <c r="C25" s="282"/>
      <c r="D25" s="282"/>
      <c r="E25" s="282"/>
      <c r="F25" s="282"/>
      <c r="G25" s="282"/>
      <c r="H25" s="283"/>
    </row>
    <row r="26" spans="1:9" customFormat="1" ht="15" x14ac:dyDescent="0.25">
      <c r="A26" s="281"/>
      <c r="B26" s="282"/>
      <c r="C26" s="282"/>
      <c r="D26" s="282"/>
      <c r="E26" s="282"/>
      <c r="F26" s="282"/>
      <c r="G26" s="282"/>
      <c r="H26" s="283"/>
    </row>
    <row r="27" spans="1:9" customFormat="1" ht="15" x14ac:dyDescent="0.25">
      <c r="A27" s="281"/>
      <c r="B27" s="282"/>
      <c r="C27" s="282"/>
      <c r="D27" s="282"/>
      <c r="E27" s="282"/>
      <c r="F27" s="282"/>
      <c r="G27" s="282"/>
      <c r="H27" s="283"/>
    </row>
    <row r="28" spans="1:9" customFormat="1" ht="15" x14ac:dyDescent="0.25">
      <c r="A28" s="284"/>
      <c r="B28" s="285"/>
      <c r="C28" s="285"/>
      <c r="D28" s="285"/>
      <c r="E28" s="285"/>
      <c r="F28" s="285"/>
      <c r="G28" s="285"/>
      <c r="H28" s="286"/>
    </row>
  </sheetData>
  <sheetProtection algorithmName="SHA-512" hashValue="7RKHtKPjnDVOak7Op6QPa8BcLyU2lAnK8BVzhOldm27A60wB3hHVX1UftJvKzmm/jZY7UDRbSzfMNX5yad/gtQ==" saltValue="4Ou1Svrt4Kw2UJdi0QRtDg==" spinCount="100000" sheet="1" objects="1" scenarios="1"/>
  <mergeCells count="10">
    <mergeCell ref="A10:H10"/>
    <mergeCell ref="A20:H28"/>
    <mergeCell ref="A1:H1"/>
    <mergeCell ref="A3:H3"/>
    <mergeCell ref="A4:H4"/>
    <mergeCell ref="A8:B8"/>
    <mergeCell ref="C8:E8"/>
    <mergeCell ref="G8:H8"/>
    <mergeCell ref="A2:H2"/>
    <mergeCell ref="A16:F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0" orientation="landscape" r:id="rId1"/>
  <headerFooter>
    <oddFooter>&amp;A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8">
    <tabColor theme="8" tint="0.39997558519241921"/>
  </sheetPr>
  <dimension ref="A1:L139"/>
  <sheetViews>
    <sheetView showGridLines="0" zoomScaleNormal="100" workbookViewId="0">
      <selection activeCell="A4" sqref="A4:H4"/>
    </sheetView>
  </sheetViews>
  <sheetFormatPr defaultRowHeight="14.25" x14ac:dyDescent="0.2"/>
  <cols>
    <col min="1" max="1" width="7.28515625" style="1" customWidth="1"/>
    <col min="2" max="2" width="11.42578125" style="1" customWidth="1"/>
    <col min="3" max="3" width="12.7109375" style="1" customWidth="1"/>
    <col min="4" max="4" width="8.85546875" style="1" customWidth="1"/>
    <col min="5" max="5" width="7.42578125" style="1" customWidth="1"/>
    <col min="6" max="6" width="24.85546875" style="1" customWidth="1"/>
    <col min="7" max="7" width="21.42578125" style="1" customWidth="1"/>
    <col min="8" max="8" width="19.5703125" style="4" customWidth="1"/>
    <col min="9" max="9" width="14" style="1" customWidth="1"/>
    <col min="10" max="10" width="12.7109375" style="1" bestFit="1" customWidth="1"/>
    <col min="11" max="16384" width="9.140625" style="1"/>
  </cols>
  <sheetData>
    <row r="1" spans="1:8" ht="18" x14ac:dyDescent="0.2">
      <c r="A1" s="439" t="str">
        <f>ORIENTAÇÕES!A1</f>
        <v>ANEXO IV</v>
      </c>
      <c r="B1" s="439"/>
      <c r="C1" s="439"/>
      <c r="D1" s="439"/>
      <c r="E1" s="439"/>
      <c r="F1" s="439"/>
      <c r="G1" s="439"/>
      <c r="H1" s="439"/>
    </row>
    <row r="2" spans="1:8" ht="15.75" customHeight="1" x14ac:dyDescent="0.2">
      <c r="A2" s="440" t="s">
        <v>238</v>
      </c>
      <c r="B2" s="440"/>
      <c r="C2" s="440"/>
      <c r="D2" s="440"/>
      <c r="E2" s="440"/>
      <c r="F2" s="440"/>
      <c r="G2" s="440"/>
      <c r="H2" s="440"/>
    </row>
    <row r="3" spans="1:8" ht="21" customHeight="1" x14ac:dyDescent="0.2">
      <c r="A3" s="455" t="str">
        <f>ORIENTAÇÕES!A3</f>
        <v>Pr. El. 03/2020</v>
      </c>
      <c r="B3" s="455"/>
      <c r="C3" s="455"/>
      <c r="D3" s="455"/>
      <c r="E3" s="455"/>
      <c r="F3" s="455"/>
      <c r="G3" s="455"/>
      <c r="H3" s="455"/>
    </row>
    <row r="4" spans="1:8" ht="15.75" customHeight="1" x14ac:dyDescent="0.2">
      <c r="A4" s="436" t="str">
        <f>ORIENTAÇÕES!A4</f>
        <v>PROCESSO Nº. : 21052.007038/2019-96</v>
      </c>
      <c r="B4" s="436"/>
      <c r="C4" s="436"/>
      <c r="D4" s="436"/>
      <c r="E4" s="436"/>
      <c r="F4" s="436"/>
      <c r="G4" s="436"/>
      <c r="H4" s="436"/>
    </row>
    <row r="5" spans="1:8" ht="17.25" customHeight="1" x14ac:dyDescent="0.25">
      <c r="A5" s="444" t="str">
        <f>ORIENTAÇÕES!A8</f>
        <v>GRUPO 1 - EQC</v>
      </c>
      <c r="B5" s="444"/>
      <c r="C5" s="444"/>
      <c r="D5" s="444"/>
      <c r="E5" s="444"/>
      <c r="F5" s="444"/>
      <c r="G5" s="444"/>
      <c r="H5" s="444"/>
    </row>
    <row r="6" spans="1:8" ht="15" x14ac:dyDescent="0.25">
      <c r="A6" s="443"/>
      <c r="B6" s="444"/>
      <c r="C6" s="444"/>
      <c r="D6" s="444"/>
      <c r="E6" s="444"/>
      <c r="F6" s="444"/>
      <c r="G6" s="444"/>
      <c r="H6" s="444"/>
    </row>
    <row r="7" spans="1:8" ht="15" x14ac:dyDescent="0.25">
      <c r="A7" s="445" t="s">
        <v>120</v>
      </c>
      <c r="B7" s="445"/>
      <c r="C7" s="445"/>
      <c r="D7" s="445"/>
      <c r="E7" s="445"/>
      <c r="F7" s="445"/>
      <c r="G7" s="445"/>
      <c r="H7" s="445"/>
    </row>
    <row r="8" spans="1:8" ht="15" customHeight="1" x14ac:dyDescent="0.2">
      <c r="A8" s="446" t="s">
        <v>38</v>
      </c>
      <c r="B8" s="446"/>
      <c r="C8" s="446"/>
      <c r="D8" s="446"/>
      <c r="E8" s="446"/>
      <c r="F8" s="446"/>
      <c r="G8" s="442" t="str">
        <f>RESUMO!B14</f>
        <v>XX/XX/XXXX</v>
      </c>
      <c r="H8" s="441"/>
    </row>
    <row r="9" spans="1:8" ht="19.5" customHeight="1" x14ac:dyDescent="0.2">
      <c r="A9" s="446" t="s">
        <v>102</v>
      </c>
      <c r="B9" s="446"/>
      <c r="C9" s="446"/>
      <c r="D9" s="446"/>
      <c r="E9" s="446"/>
      <c r="F9" s="446"/>
      <c r="G9" s="442" t="str">
        <f>RESUMO!B12</f>
        <v>XXXXXXXXXXXXXX</v>
      </c>
      <c r="H9" s="442"/>
    </row>
    <row r="10" spans="1:8" ht="15" customHeight="1" x14ac:dyDescent="0.2">
      <c r="A10" s="446" t="s">
        <v>39</v>
      </c>
      <c r="B10" s="446"/>
      <c r="C10" s="446"/>
      <c r="D10" s="446"/>
      <c r="E10" s="446"/>
      <c r="F10" s="446"/>
      <c r="G10" s="441" t="s">
        <v>237</v>
      </c>
      <c r="H10" s="441"/>
    </row>
    <row r="11" spans="1:8" ht="15.75" customHeight="1" x14ac:dyDescent="0.2">
      <c r="A11" s="446" t="s">
        <v>40</v>
      </c>
      <c r="B11" s="446"/>
      <c r="C11" s="446"/>
      <c r="D11" s="446"/>
      <c r="E11" s="446"/>
      <c r="F11" s="446"/>
      <c r="G11" s="438" t="s">
        <v>26</v>
      </c>
      <c r="H11" s="438"/>
    </row>
    <row r="12" spans="1:8" ht="15.75" customHeight="1" x14ac:dyDescent="0.2">
      <c r="A12" s="28"/>
      <c r="B12" s="28"/>
      <c r="C12" s="28"/>
      <c r="D12" s="28"/>
      <c r="E12" s="28"/>
      <c r="F12" s="28"/>
      <c r="G12" s="2"/>
      <c r="H12" s="2"/>
    </row>
    <row r="13" spans="1:8" ht="17.25" customHeight="1" thickBot="1" x14ac:dyDescent="0.25">
      <c r="A13" s="447" t="s">
        <v>3</v>
      </c>
      <c r="B13" s="447"/>
      <c r="C13" s="447"/>
      <c r="D13" s="447"/>
      <c r="E13" s="447"/>
      <c r="F13" s="447"/>
      <c r="G13" s="447" t="s">
        <v>4</v>
      </c>
      <c r="H13" s="447"/>
    </row>
    <row r="14" spans="1:8" ht="39" customHeight="1" thickBot="1" x14ac:dyDescent="0.25">
      <c r="A14" s="450" t="str">
        <f>RESUMO!B18</f>
        <v>Contratação de serviços continuados de apoio administrativo, na categoria de Secretário Executivo (CBO 2523-05), em regime de dedicação exclusiva, nas dependências da Estação Quarentenária de Cananéia/SP</v>
      </c>
      <c r="B14" s="451"/>
      <c r="C14" s="451"/>
      <c r="D14" s="451"/>
      <c r="E14" s="451"/>
      <c r="F14" s="451"/>
      <c r="G14" s="448" t="str">
        <f>RESUMO!C18</f>
        <v>Posto</v>
      </c>
      <c r="H14" s="449"/>
    </row>
    <row r="15" spans="1:8" ht="24" customHeight="1" x14ac:dyDescent="0.2">
      <c r="A15" s="452" t="s">
        <v>115</v>
      </c>
      <c r="B15" s="452"/>
      <c r="C15" s="452"/>
      <c r="D15" s="452"/>
      <c r="E15" s="452"/>
      <c r="F15" s="452"/>
      <c r="G15" s="453" t="str">
        <f>'TABELA APOIO'!C10</f>
        <v>Sindicato das Secretárias e Secretários do Estado de São Paulo - SINSESP</v>
      </c>
      <c r="H15" s="454"/>
    </row>
    <row r="16" spans="1:8" ht="15.75" customHeight="1" x14ac:dyDescent="0.2">
      <c r="A16" s="414" t="s">
        <v>131</v>
      </c>
      <c r="B16" s="414"/>
      <c r="C16" s="414"/>
      <c r="D16" s="414"/>
      <c r="E16" s="414"/>
      <c r="F16" s="414"/>
      <c r="G16" s="411" t="str">
        <f>'TABELA APOIO'!C12</f>
        <v xml:space="preserve">Secretária Executiva </v>
      </c>
      <c r="H16" s="412"/>
    </row>
    <row r="17" spans="1:9" x14ac:dyDescent="0.2">
      <c r="A17" s="414" t="s">
        <v>41</v>
      </c>
      <c r="B17" s="414"/>
      <c r="C17" s="414"/>
      <c r="D17" s="414"/>
      <c r="E17" s="414"/>
      <c r="F17" s="414"/>
      <c r="G17" s="437">
        <f>'TABELA APOIO'!J12</f>
        <v>43586</v>
      </c>
      <c r="H17" s="438"/>
    </row>
    <row r="18" spans="1:9" ht="20.25" customHeight="1" x14ac:dyDescent="0.2">
      <c r="A18" s="413"/>
      <c r="B18" s="413"/>
      <c r="C18" s="413"/>
      <c r="D18" s="413"/>
      <c r="E18" s="413"/>
      <c r="F18" s="413"/>
      <c r="G18" s="413"/>
      <c r="H18" s="413"/>
      <c r="I18" s="240"/>
    </row>
    <row r="19" spans="1:9" ht="15.75" x14ac:dyDescent="0.25">
      <c r="A19" s="415" t="s">
        <v>27</v>
      </c>
      <c r="B19" s="415"/>
      <c r="C19" s="415"/>
      <c r="D19" s="415"/>
      <c r="E19" s="415"/>
      <c r="F19" s="415"/>
      <c r="G19" s="415"/>
      <c r="H19" s="415"/>
    </row>
    <row r="20" spans="1:9" ht="9.75" customHeight="1" x14ac:dyDescent="0.25">
      <c r="A20" s="24"/>
      <c r="B20" s="24"/>
      <c r="C20" s="24"/>
      <c r="D20" s="24"/>
      <c r="E20" s="24"/>
      <c r="F20" s="24"/>
      <c r="G20" s="24"/>
      <c r="H20" s="24"/>
    </row>
    <row r="21" spans="1:9" ht="15" x14ac:dyDescent="0.25">
      <c r="A21" s="42">
        <v>1</v>
      </c>
      <c r="B21" s="420" t="s">
        <v>5</v>
      </c>
      <c r="C21" s="420"/>
      <c r="D21" s="420"/>
      <c r="E21" s="420"/>
      <c r="F21" s="420"/>
      <c r="G21" s="43" t="s">
        <v>29</v>
      </c>
      <c r="H21" s="43" t="s">
        <v>30</v>
      </c>
    </row>
    <row r="22" spans="1:9" ht="18" customHeight="1" x14ac:dyDescent="0.2">
      <c r="A22" s="29" t="s">
        <v>6</v>
      </c>
      <c r="B22" s="414" t="s">
        <v>107</v>
      </c>
      <c r="C22" s="414"/>
      <c r="D22" s="414"/>
      <c r="E22" s="414"/>
      <c r="F22" s="414"/>
      <c r="G22" s="30" t="s">
        <v>118</v>
      </c>
      <c r="H22" s="31">
        <f>'TABELA APOIO'!C16</f>
        <v>2871.03</v>
      </c>
    </row>
    <row r="23" spans="1:9" ht="18" customHeight="1" x14ac:dyDescent="0.2">
      <c r="A23" s="29" t="s">
        <v>0</v>
      </c>
      <c r="B23" s="414" t="s">
        <v>108</v>
      </c>
      <c r="C23" s="414"/>
      <c r="D23" s="414"/>
      <c r="E23" s="414"/>
      <c r="F23" s="414"/>
      <c r="G23" s="30" t="s">
        <v>45</v>
      </c>
      <c r="H23" s="32">
        <v>0</v>
      </c>
    </row>
    <row r="24" spans="1:9" ht="18" customHeight="1" x14ac:dyDescent="0.2">
      <c r="A24" s="33" t="s">
        <v>1</v>
      </c>
      <c r="B24" s="414" t="s">
        <v>109</v>
      </c>
      <c r="C24" s="414"/>
      <c r="D24" s="414"/>
      <c r="E24" s="414"/>
      <c r="F24" s="414"/>
      <c r="G24" s="30" t="s">
        <v>45</v>
      </c>
      <c r="H24" s="32">
        <v>0</v>
      </c>
    </row>
    <row r="25" spans="1:9" ht="18" customHeight="1" x14ac:dyDescent="0.2">
      <c r="A25" s="29" t="s">
        <v>7</v>
      </c>
      <c r="B25" s="414" t="s">
        <v>31</v>
      </c>
      <c r="C25" s="414"/>
      <c r="D25" s="414"/>
      <c r="E25" s="414"/>
      <c r="F25" s="414"/>
      <c r="G25" s="34" t="s">
        <v>45</v>
      </c>
      <c r="H25" s="32">
        <v>0</v>
      </c>
    </row>
    <row r="26" spans="1:9" ht="18" customHeight="1" x14ac:dyDescent="0.2">
      <c r="A26" s="29" t="s">
        <v>2</v>
      </c>
      <c r="B26" s="414" t="s">
        <v>116</v>
      </c>
      <c r="C26" s="414"/>
      <c r="D26" s="414"/>
      <c r="E26" s="414"/>
      <c r="F26" s="414"/>
      <c r="G26" s="34" t="s">
        <v>45</v>
      </c>
      <c r="H26" s="32">
        <v>0</v>
      </c>
    </row>
    <row r="27" spans="1:9" ht="18" customHeight="1" x14ac:dyDescent="0.2">
      <c r="A27" s="29" t="s">
        <v>8</v>
      </c>
      <c r="B27" s="414" t="s">
        <v>117</v>
      </c>
      <c r="C27" s="414"/>
      <c r="D27" s="414"/>
      <c r="E27" s="414"/>
      <c r="F27" s="414"/>
      <c r="G27" s="34" t="s">
        <v>45</v>
      </c>
      <c r="H27" s="32">
        <v>0</v>
      </c>
    </row>
    <row r="28" spans="1:9" ht="17.25" customHeight="1" x14ac:dyDescent="0.25">
      <c r="A28" s="416" t="s">
        <v>141</v>
      </c>
      <c r="B28" s="416"/>
      <c r="C28" s="416"/>
      <c r="D28" s="416"/>
      <c r="E28" s="416"/>
      <c r="F28" s="416"/>
      <c r="G28" s="416"/>
      <c r="H28" s="47">
        <f>SUM(H22:H27)</f>
        <v>2871.03</v>
      </c>
    </row>
    <row r="29" spans="1:9" ht="20.25" customHeight="1" x14ac:dyDescent="0.2"/>
    <row r="30" spans="1:9" ht="15.75" x14ac:dyDescent="0.25">
      <c r="A30" s="415" t="s">
        <v>119</v>
      </c>
      <c r="B30" s="415"/>
      <c r="C30" s="415"/>
      <c r="D30" s="415"/>
      <c r="E30" s="415"/>
      <c r="F30" s="415"/>
      <c r="G30" s="415"/>
      <c r="H30" s="415"/>
    </row>
    <row r="31" spans="1:9" s="6" customFormat="1" ht="14.25" customHeight="1" x14ac:dyDescent="0.25">
      <c r="A31" s="5"/>
      <c r="B31" s="5"/>
      <c r="C31" s="5"/>
      <c r="D31" s="5"/>
      <c r="E31" s="5"/>
      <c r="F31" s="5"/>
      <c r="G31" s="5"/>
      <c r="H31" s="5"/>
    </row>
    <row r="32" spans="1:9" s="6" customFormat="1" ht="17.25" customHeight="1" x14ac:dyDescent="0.2">
      <c r="A32" s="422" t="s">
        <v>161</v>
      </c>
      <c r="B32" s="422"/>
      <c r="C32" s="422"/>
      <c r="D32" s="422"/>
      <c r="E32" s="422"/>
      <c r="F32" s="422"/>
      <c r="G32" s="422"/>
      <c r="H32" s="422"/>
    </row>
    <row r="33" spans="1:9" ht="15" x14ac:dyDescent="0.25">
      <c r="A33" s="42" t="s">
        <v>110</v>
      </c>
      <c r="B33" s="420" t="s">
        <v>138</v>
      </c>
      <c r="C33" s="420"/>
      <c r="D33" s="420"/>
      <c r="E33" s="420"/>
      <c r="F33" s="420"/>
      <c r="G33" s="43" t="s">
        <v>29</v>
      </c>
      <c r="H33" s="43" t="s">
        <v>30</v>
      </c>
    </row>
    <row r="34" spans="1:9" x14ac:dyDescent="0.2">
      <c r="A34" s="29" t="s">
        <v>6</v>
      </c>
      <c r="B34" s="414" t="s">
        <v>121</v>
      </c>
      <c r="C34" s="414"/>
      <c r="D34" s="414"/>
      <c r="E34" s="414"/>
      <c r="F34" s="414"/>
      <c r="G34" s="38">
        <f>'TABELA APOIO'!F23</f>
        <v>8.3333333333333329E-2</v>
      </c>
      <c r="H34" s="35">
        <f>$H$28*G34</f>
        <v>239.2525</v>
      </c>
      <c r="I34" s="3"/>
    </row>
    <row r="35" spans="1:9" x14ac:dyDescent="0.2">
      <c r="A35" s="29" t="s">
        <v>0</v>
      </c>
      <c r="B35" s="414" t="s">
        <v>160</v>
      </c>
      <c r="C35" s="414"/>
      <c r="D35" s="414"/>
      <c r="E35" s="414"/>
      <c r="F35" s="414"/>
      <c r="G35" s="38">
        <f>'TABELA APOIO'!F24</f>
        <v>2.7777777777777776E-2</v>
      </c>
      <c r="H35" s="35">
        <f>$H$28*G35</f>
        <v>79.750833333333333</v>
      </c>
      <c r="I35" s="3"/>
    </row>
    <row r="36" spans="1:9" ht="15" x14ac:dyDescent="0.25">
      <c r="A36" s="423" t="s">
        <v>25</v>
      </c>
      <c r="B36" s="423"/>
      <c r="C36" s="423"/>
      <c r="D36" s="423"/>
      <c r="E36" s="423"/>
      <c r="F36" s="423"/>
      <c r="G36" s="41">
        <f>SUM(G34:G35)</f>
        <v>0.1111111111111111</v>
      </c>
      <c r="H36" s="48">
        <f>SUM(H34:H35)</f>
        <v>319.00333333333333</v>
      </c>
    </row>
    <row r="37" spans="1:9" ht="18.75" customHeight="1" x14ac:dyDescent="0.2">
      <c r="A37" s="29" t="s">
        <v>1</v>
      </c>
      <c r="B37" s="424" t="s">
        <v>159</v>
      </c>
      <c r="C37" s="424"/>
      <c r="D37" s="424"/>
      <c r="E37" s="424"/>
      <c r="F37" s="424"/>
      <c r="G37" s="52"/>
      <c r="H37" s="31">
        <f>H36*G50</f>
        <v>114.20319333333335</v>
      </c>
      <c r="I37" s="3"/>
    </row>
    <row r="38" spans="1:9" ht="15" x14ac:dyDescent="0.25">
      <c r="A38" s="457" t="s">
        <v>143</v>
      </c>
      <c r="B38" s="457"/>
      <c r="C38" s="457"/>
      <c r="D38" s="457"/>
      <c r="E38" s="457"/>
      <c r="F38" s="457"/>
      <c r="G38" s="457"/>
      <c r="H38" s="44">
        <f>SUM(H36:H37)</f>
        <v>433.20652666666666</v>
      </c>
    </row>
    <row r="39" spans="1:9" s="6" customFormat="1" ht="18.75" customHeight="1" x14ac:dyDescent="0.25">
      <c r="A39" s="5"/>
      <c r="B39" s="5"/>
      <c r="C39" s="5"/>
      <c r="D39" s="5"/>
      <c r="E39" s="5"/>
      <c r="F39" s="5"/>
      <c r="G39" s="5"/>
      <c r="H39" s="5"/>
    </row>
    <row r="40" spans="1:9" s="6" customFormat="1" ht="30.75" customHeight="1" x14ac:dyDescent="0.2">
      <c r="A40" s="456" t="s">
        <v>112</v>
      </c>
      <c r="B40" s="456"/>
      <c r="C40" s="456"/>
      <c r="D40" s="456"/>
      <c r="E40" s="456"/>
      <c r="F40" s="456"/>
      <c r="G40" s="456"/>
      <c r="H40" s="456"/>
    </row>
    <row r="41" spans="1:9" s="6" customFormat="1" ht="18" customHeight="1" x14ac:dyDescent="0.25">
      <c r="A41" s="42" t="s">
        <v>113</v>
      </c>
      <c r="B41" s="420" t="s">
        <v>138</v>
      </c>
      <c r="C41" s="420"/>
      <c r="D41" s="420"/>
      <c r="E41" s="420"/>
      <c r="F41" s="420"/>
      <c r="G41" s="45" t="s">
        <v>74</v>
      </c>
      <c r="H41" s="43" t="s">
        <v>30</v>
      </c>
    </row>
    <row r="42" spans="1:9" s="6" customFormat="1" ht="17.25" customHeight="1" x14ac:dyDescent="0.25">
      <c r="A42" s="29" t="s">
        <v>6</v>
      </c>
      <c r="B42" s="425" t="s">
        <v>58</v>
      </c>
      <c r="C42" s="425"/>
      <c r="D42" s="425"/>
      <c r="E42" s="425"/>
      <c r="F42" s="425"/>
      <c r="G42" s="37">
        <f>'TABELA APOIO'!E29</f>
        <v>0.2</v>
      </c>
      <c r="H42" s="35">
        <f>$H$28*G42</f>
        <v>574.20600000000002</v>
      </c>
    </row>
    <row r="43" spans="1:9" s="6" customFormat="1" ht="17.25" customHeight="1" x14ac:dyDescent="0.25">
      <c r="A43" s="29" t="s">
        <v>0</v>
      </c>
      <c r="B43" s="425" t="s">
        <v>59</v>
      </c>
      <c r="C43" s="425"/>
      <c r="D43" s="425"/>
      <c r="E43" s="425"/>
      <c r="F43" s="425"/>
      <c r="G43" s="37">
        <f>'TABELA APOIO'!E30</f>
        <v>2.5000000000000001E-2</v>
      </c>
      <c r="H43" s="35">
        <f t="shared" ref="H43:H49" si="0">$H$28*G43</f>
        <v>71.775750000000002</v>
      </c>
    </row>
    <row r="44" spans="1:9" s="6" customFormat="1" ht="17.25" customHeight="1" x14ac:dyDescent="0.25">
      <c r="A44" s="29" t="s">
        <v>1</v>
      </c>
      <c r="B44" s="425" t="s">
        <v>60</v>
      </c>
      <c r="C44" s="425"/>
      <c r="D44" s="425"/>
      <c r="E44" s="425"/>
      <c r="F44" s="425"/>
      <c r="G44" s="37">
        <f>'TABELA APOIO'!E31</f>
        <v>0.02</v>
      </c>
      <c r="H44" s="35">
        <f t="shared" si="0"/>
        <v>57.420600000000007</v>
      </c>
    </row>
    <row r="45" spans="1:9" s="6" customFormat="1" ht="17.25" customHeight="1" x14ac:dyDescent="0.25">
      <c r="A45" s="29" t="s">
        <v>7</v>
      </c>
      <c r="B45" s="425" t="s">
        <v>70</v>
      </c>
      <c r="C45" s="425"/>
      <c r="D45" s="425"/>
      <c r="E45" s="425"/>
      <c r="F45" s="425"/>
      <c r="G45" s="37">
        <f>'TABELA APOIO'!E32</f>
        <v>1.4999999999999999E-2</v>
      </c>
      <c r="H45" s="35">
        <f t="shared" si="0"/>
        <v>43.065449999999998</v>
      </c>
    </row>
    <row r="46" spans="1:9" s="6" customFormat="1" ht="17.25" customHeight="1" x14ac:dyDescent="0.25">
      <c r="A46" s="29" t="s">
        <v>2</v>
      </c>
      <c r="B46" s="425" t="s">
        <v>71</v>
      </c>
      <c r="C46" s="425"/>
      <c r="D46" s="425"/>
      <c r="E46" s="425"/>
      <c r="F46" s="425"/>
      <c r="G46" s="37">
        <f>'TABELA APOIO'!E33</f>
        <v>0.01</v>
      </c>
      <c r="H46" s="35">
        <f t="shared" si="0"/>
        <v>28.710300000000004</v>
      </c>
    </row>
    <row r="47" spans="1:9" s="6" customFormat="1" ht="17.25" customHeight="1" x14ac:dyDescent="0.25">
      <c r="A47" s="29" t="s">
        <v>8</v>
      </c>
      <c r="B47" s="425" t="s">
        <v>16</v>
      </c>
      <c r="C47" s="425"/>
      <c r="D47" s="425"/>
      <c r="E47" s="425"/>
      <c r="F47" s="425"/>
      <c r="G47" s="37">
        <f>'TABELA APOIO'!E34</f>
        <v>6.0000000000000001E-3</v>
      </c>
      <c r="H47" s="35">
        <f t="shared" si="0"/>
        <v>17.226180000000003</v>
      </c>
    </row>
    <row r="48" spans="1:9" s="6" customFormat="1" ht="17.25" customHeight="1" x14ac:dyDescent="0.25">
      <c r="A48" s="29" t="s">
        <v>9</v>
      </c>
      <c r="B48" s="425" t="s">
        <v>14</v>
      </c>
      <c r="C48" s="425"/>
      <c r="D48" s="425"/>
      <c r="E48" s="425"/>
      <c r="F48" s="425"/>
      <c r="G48" s="37">
        <f>'TABELA APOIO'!E35</f>
        <v>2E-3</v>
      </c>
      <c r="H48" s="35">
        <f t="shared" si="0"/>
        <v>5.7420600000000004</v>
      </c>
    </row>
    <row r="49" spans="1:8" s="6" customFormat="1" ht="17.25" customHeight="1" x14ac:dyDescent="0.25">
      <c r="A49" s="29" t="s">
        <v>10</v>
      </c>
      <c r="B49" s="425" t="s">
        <v>15</v>
      </c>
      <c r="C49" s="425"/>
      <c r="D49" s="425"/>
      <c r="E49" s="425"/>
      <c r="F49" s="425"/>
      <c r="G49" s="37">
        <f>'TABELA APOIO'!E36</f>
        <v>0.08</v>
      </c>
      <c r="H49" s="35">
        <f t="shared" si="0"/>
        <v>229.68240000000003</v>
      </c>
    </row>
    <row r="50" spans="1:8" s="6" customFormat="1" ht="18" customHeight="1" x14ac:dyDescent="0.25">
      <c r="A50" s="457" t="s">
        <v>144</v>
      </c>
      <c r="B50" s="457" t="s">
        <v>17</v>
      </c>
      <c r="C50" s="457"/>
      <c r="D50" s="457"/>
      <c r="E50" s="457"/>
      <c r="F50" s="457"/>
      <c r="G50" s="46">
        <f>SUM(G42:G49)</f>
        <v>0.35800000000000004</v>
      </c>
      <c r="H50" s="44">
        <f>SUM(H42:H49)</f>
        <v>1027.8287400000002</v>
      </c>
    </row>
    <row r="51" spans="1:8" s="6" customFormat="1" ht="14.25" customHeight="1" x14ac:dyDescent="0.25">
      <c r="A51" s="5"/>
      <c r="B51" s="5"/>
      <c r="C51" s="5"/>
      <c r="D51" s="5"/>
      <c r="E51" s="5"/>
      <c r="F51" s="5"/>
      <c r="G51" s="5"/>
      <c r="H51" s="5"/>
    </row>
    <row r="52" spans="1:8" s="6" customFormat="1" ht="18.75" customHeight="1" x14ac:dyDescent="0.2">
      <c r="A52" s="456" t="s">
        <v>114</v>
      </c>
      <c r="B52" s="456"/>
      <c r="C52" s="456"/>
      <c r="D52" s="456"/>
      <c r="E52" s="456"/>
      <c r="F52" s="456"/>
      <c r="G52" s="456"/>
      <c r="H52" s="456"/>
    </row>
    <row r="53" spans="1:8" ht="15" x14ac:dyDescent="0.25">
      <c r="A53" s="42" t="s">
        <v>136</v>
      </c>
      <c r="B53" s="420" t="s">
        <v>138</v>
      </c>
      <c r="C53" s="420"/>
      <c r="D53" s="420"/>
      <c r="E53" s="420"/>
      <c r="F53" s="420"/>
      <c r="G53" s="43" t="s">
        <v>29</v>
      </c>
      <c r="H53" s="43" t="s">
        <v>30</v>
      </c>
    </row>
    <row r="54" spans="1:8" ht="16.5" customHeight="1" x14ac:dyDescent="0.2">
      <c r="A54" s="29" t="s">
        <v>6</v>
      </c>
      <c r="B54" s="414" t="s">
        <v>132</v>
      </c>
      <c r="C54" s="414"/>
      <c r="D54" s="414"/>
      <c r="E54" s="414"/>
      <c r="F54" s="414"/>
      <c r="G54" s="462" t="s">
        <v>135</v>
      </c>
      <c r="H54" s="35">
        <f>BENEFÍCIOS!B46</f>
        <v>0</v>
      </c>
    </row>
    <row r="55" spans="1:8" ht="16.5" customHeight="1" x14ac:dyDescent="0.2">
      <c r="A55" s="29" t="s">
        <v>0</v>
      </c>
      <c r="B55" s="414" t="s">
        <v>133</v>
      </c>
      <c r="C55" s="414"/>
      <c r="D55" s="414"/>
      <c r="E55" s="414"/>
      <c r="F55" s="414"/>
      <c r="G55" s="463"/>
      <c r="H55" s="35">
        <f>BENEFÍCIOS!C46</f>
        <v>373.12</v>
      </c>
    </row>
    <row r="56" spans="1:8" ht="16.5" customHeight="1" x14ac:dyDescent="0.2">
      <c r="A56" s="29" t="s">
        <v>1</v>
      </c>
      <c r="B56" s="414" t="s">
        <v>250</v>
      </c>
      <c r="C56" s="414"/>
      <c r="D56" s="414"/>
      <c r="E56" s="414"/>
      <c r="F56" s="414"/>
      <c r="G56" s="463"/>
      <c r="H56" s="35">
        <f>BENEFÍCIOS!D46</f>
        <v>115.89</v>
      </c>
    </row>
    <row r="57" spans="1:8" ht="16.5" customHeight="1" x14ac:dyDescent="0.2">
      <c r="A57" s="36" t="s">
        <v>7</v>
      </c>
      <c r="B57" s="414" t="s">
        <v>244</v>
      </c>
      <c r="C57" s="414"/>
      <c r="D57" s="414"/>
      <c r="E57" s="414"/>
      <c r="F57" s="414"/>
      <c r="G57" s="463"/>
      <c r="H57" s="35">
        <f>BENEFÍCIOS!E46</f>
        <v>0</v>
      </c>
    </row>
    <row r="58" spans="1:8" ht="16.5" customHeight="1" x14ac:dyDescent="0.2">
      <c r="A58" s="29" t="s">
        <v>2</v>
      </c>
      <c r="B58" s="414" t="s">
        <v>134</v>
      </c>
      <c r="C58" s="414"/>
      <c r="D58" s="414"/>
      <c r="E58" s="414"/>
      <c r="F58" s="414"/>
      <c r="G58" s="463"/>
      <c r="H58" s="35">
        <f>BENEFÍCIOS!F46</f>
        <v>0</v>
      </c>
    </row>
    <row r="59" spans="1:8" ht="16.5" customHeight="1" x14ac:dyDescent="0.2">
      <c r="A59" s="157" t="s">
        <v>8</v>
      </c>
      <c r="B59" s="156" t="s">
        <v>251</v>
      </c>
      <c r="C59" s="156"/>
      <c r="D59" s="411" t="str">
        <f>BENEFÍCIOS!B41</f>
        <v>Assistência Odontológica</v>
      </c>
      <c r="E59" s="461"/>
      <c r="F59" s="412"/>
      <c r="G59" s="464"/>
      <c r="H59" s="35">
        <f>BENEFÍCIOS!G46</f>
        <v>13</v>
      </c>
    </row>
    <row r="60" spans="1:8" ht="15" x14ac:dyDescent="0.25">
      <c r="A60" s="458" t="s">
        <v>63</v>
      </c>
      <c r="B60" s="458"/>
      <c r="C60" s="458"/>
      <c r="D60" s="458"/>
      <c r="E60" s="458"/>
      <c r="F60" s="458"/>
      <c r="G60" s="458"/>
      <c r="H60" s="44">
        <f>SUM(H54:H58)</f>
        <v>489.01</v>
      </c>
    </row>
    <row r="62" spans="1:8" ht="15.75" x14ac:dyDescent="0.2">
      <c r="A62" s="459" t="s">
        <v>137</v>
      </c>
      <c r="B62" s="459"/>
      <c r="C62" s="459"/>
      <c r="D62" s="459"/>
      <c r="E62" s="459"/>
      <c r="F62" s="459"/>
      <c r="G62" s="459"/>
      <c r="H62" s="459"/>
    </row>
    <row r="63" spans="1:8" ht="15" x14ac:dyDescent="0.25">
      <c r="A63" s="42"/>
      <c r="B63" s="432" t="s">
        <v>138</v>
      </c>
      <c r="C63" s="432"/>
      <c r="D63" s="432"/>
      <c r="E63" s="432"/>
      <c r="F63" s="432"/>
      <c r="G63" s="432"/>
      <c r="H63" s="43" t="s">
        <v>30</v>
      </c>
    </row>
    <row r="64" spans="1:8" ht="15" x14ac:dyDescent="0.25">
      <c r="A64" s="29" t="s">
        <v>110</v>
      </c>
      <c r="B64" s="425" t="s">
        <v>111</v>
      </c>
      <c r="C64" s="425"/>
      <c r="D64" s="425"/>
      <c r="E64" s="425"/>
      <c r="F64" s="425"/>
      <c r="G64" s="425"/>
      <c r="H64" s="35">
        <f>H38</f>
        <v>433.20652666666666</v>
      </c>
    </row>
    <row r="65" spans="1:8" ht="27.75" customHeight="1" x14ac:dyDescent="0.25">
      <c r="A65" s="29" t="s">
        <v>113</v>
      </c>
      <c r="B65" s="460" t="s">
        <v>139</v>
      </c>
      <c r="C65" s="460"/>
      <c r="D65" s="460"/>
      <c r="E65" s="460"/>
      <c r="F65" s="460"/>
      <c r="G65" s="460"/>
      <c r="H65" s="35">
        <f>H50</f>
        <v>1027.8287400000002</v>
      </c>
    </row>
    <row r="66" spans="1:8" ht="15" x14ac:dyDescent="0.25">
      <c r="A66" s="29" t="s">
        <v>136</v>
      </c>
      <c r="B66" s="425" t="s">
        <v>140</v>
      </c>
      <c r="C66" s="425"/>
      <c r="D66" s="425"/>
      <c r="E66" s="425"/>
      <c r="F66" s="425"/>
      <c r="G66" s="425"/>
      <c r="H66" s="35">
        <f>H60</f>
        <v>489.01</v>
      </c>
    </row>
    <row r="67" spans="1:8" ht="15" customHeight="1" x14ac:dyDescent="0.25">
      <c r="A67" s="416" t="s">
        <v>145</v>
      </c>
      <c r="B67" s="416"/>
      <c r="C67" s="416"/>
      <c r="D67" s="416"/>
      <c r="E67" s="416"/>
      <c r="F67" s="416"/>
      <c r="G67" s="416"/>
      <c r="H67" s="49">
        <f>SUM(H64:H66)</f>
        <v>1950.0452666666667</v>
      </c>
    </row>
    <row r="70" spans="1:8" ht="15.75" x14ac:dyDescent="0.25">
      <c r="A70" s="415" t="s">
        <v>142</v>
      </c>
      <c r="B70" s="415"/>
      <c r="C70" s="415"/>
      <c r="D70" s="415"/>
      <c r="E70" s="415"/>
      <c r="F70" s="415"/>
      <c r="G70" s="415"/>
      <c r="H70" s="415"/>
    </row>
    <row r="71" spans="1:8" ht="9.75" customHeight="1" x14ac:dyDescent="0.2"/>
    <row r="72" spans="1:8" ht="15" customHeight="1" x14ac:dyDescent="0.25">
      <c r="A72" s="42">
        <v>3</v>
      </c>
      <c r="B72" s="420" t="s">
        <v>138</v>
      </c>
      <c r="C72" s="420"/>
      <c r="D72" s="420"/>
      <c r="E72" s="420"/>
      <c r="F72" s="420"/>
      <c r="G72" s="41" t="s">
        <v>12</v>
      </c>
      <c r="H72" s="50" t="s">
        <v>13</v>
      </c>
    </row>
    <row r="73" spans="1:8" ht="15" customHeight="1" x14ac:dyDescent="0.2">
      <c r="A73" s="33" t="s">
        <v>6</v>
      </c>
      <c r="B73" s="414" t="s">
        <v>20</v>
      </c>
      <c r="C73" s="414"/>
      <c r="D73" s="414"/>
      <c r="E73" s="414"/>
      <c r="F73" s="414"/>
      <c r="G73" s="39">
        <f>'TABELA APOIO'!I41</f>
        <v>4.1666666666666666E-3</v>
      </c>
      <c r="H73" s="32">
        <f t="shared" ref="H73:H77" si="1">$H$28*G73</f>
        <v>11.962625000000001</v>
      </c>
    </row>
    <row r="74" spans="1:8" ht="15" customHeight="1" x14ac:dyDescent="0.2">
      <c r="A74" s="29" t="s">
        <v>0</v>
      </c>
      <c r="B74" s="414" t="s">
        <v>28</v>
      </c>
      <c r="C74" s="414"/>
      <c r="D74" s="414"/>
      <c r="E74" s="414"/>
      <c r="F74" s="414"/>
      <c r="G74" s="39">
        <f>'TABELA APOIO'!I42</f>
        <v>3.3333333333333332E-4</v>
      </c>
      <c r="H74" s="35">
        <f t="shared" si="1"/>
        <v>0.95701000000000003</v>
      </c>
    </row>
    <row r="75" spans="1:8" ht="15" customHeight="1" x14ac:dyDescent="0.2">
      <c r="A75" s="29" t="s">
        <v>1</v>
      </c>
      <c r="B75" s="414" t="s">
        <v>64</v>
      </c>
      <c r="C75" s="414"/>
      <c r="D75" s="414"/>
      <c r="E75" s="414"/>
      <c r="F75" s="414"/>
      <c r="G75" s="39">
        <f>'TABELA APOIO'!I43</f>
        <v>1.8472222222222223E-2</v>
      </c>
      <c r="H75" s="35">
        <f t="shared" si="1"/>
        <v>53.034304166666672</v>
      </c>
    </row>
    <row r="76" spans="1:8" ht="15" customHeight="1" x14ac:dyDescent="0.2">
      <c r="A76" s="29" t="s">
        <v>7</v>
      </c>
      <c r="B76" s="414" t="s">
        <v>243</v>
      </c>
      <c r="C76" s="414"/>
      <c r="D76" s="414"/>
      <c r="E76" s="414"/>
      <c r="F76" s="414"/>
      <c r="G76" s="39">
        <f>'TABELA APOIO'!I44</f>
        <v>6.6130555555555569E-3</v>
      </c>
      <c r="H76" s="35">
        <f t="shared" si="1"/>
        <v>18.986280891666674</v>
      </c>
    </row>
    <row r="77" spans="1:8" ht="31.5" customHeight="1" x14ac:dyDescent="0.2">
      <c r="A77" s="29" t="s">
        <v>2</v>
      </c>
      <c r="B77" s="465" t="s">
        <v>242</v>
      </c>
      <c r="C77" s="424"/>
      <c r="D77" s="424"/>
      <c r="E77" s="424"/>
      <c r="F77" s="424"/>
      <c r="G77" s="39">
        <f>'TABELA APOIO'!I45</f>
        <v>0.04</v>
      </c>
      <c r="H77" s="35">
        <f t="shared" si="1"/>
        <v>114.84120000000001</v>
      </c>
    </row>
    <row r="78" spans="1:8" ht="15" customHeight="1" x14ac:dyDescent="0.25">
      <c r="A78" s="416" t="s">
        <v>21</v>
      </c>
      <c r="B78" s="416"/>
      <c r="C78" s="416"/>
      <c r="D78" s="416"/>
      <c r="E78" s="416"/>
      <c r="F78" s="416"/>
      <c r="G78" s="416"/>
      <c r="H78" s="49">
        <f>SUM(H73:H77)</f>
        <v>199.78142005833337</v>
      </c>
    </row>
    <row r="79" spans="1:8" ht="15" customHeight="1" x14ac:dyDescent="0.2"/>
    <row r="80" spans="1:8" ht="15" customHeight="1" x14ac:dyDescent="0.2"/>
    <row r="81" spans="1:9" ht="15.75" x14ac:dyDescent="0.25">
      <c r="A81" s="415" t="s">
        <v>151</v>
      </c>
      <c r="B81" s="415"/>
      <c r="C81" s="415"/>
      <c r="D81" s="415"/>
      <c r="E81" s="415"/>
      <c r="F81" s="415"/>
      <c r="G81" s="415"/>
      <c r="H81" s="415"/>
    </row>
    <row r="82" spans="1:9" ht="15.75" x14ac:dyDescent="0.25">
      <c r="A82" s="27"/>
      <c r="B82" s="27"/>
      <c r="C82" s="27"/>
      <c r="D82" s="27"/>
      <c r="E82" s="27"/>
      <c r="F82" s="27"/>
      <c r="G82" s="27"/>
      <c r="H82" s="27"/>
    </row>
    <row r="83" spans="1:9" ht="15" x14ac:dyDescent="0.2">
      <c r="A83" s="456" t="s">
        <v>152</v>
      </c>
      <c r="B83" s="456"/>
      <c r="C83" s="456"/>
      <c r="D83" s="456"/>
      <c r="E83" s="456"/>
      <c r="F83" s="456"/>
      <c r="G83" s="456"/>
      <c r="H83" s="456"/>
    </row>
    <row r="84" spans="1:9" ht="15" x14ac:dyDescent="0.25">
      <c r="A84" s="42" t="s">
        <v>11</v>
      </c>
      <c r="B84" s="420" t="s">
        <v>138</v>
      </c>
      <c r="C84" s="420"/>
      <c r="D84" s="420"/>
      <c r="E84" s="420"/>
      <c r="F84" s="420"/>
      <c r="G84" s="41" t="s">
        <v>12</v>
      </c>
      <c r="H84" s="50" t="s">
        <v>13</v>
      </c>
    </row>
    <row r="85" spans="1:9" x14ac:dyDescent="0.2">
      <c r="A85" s="33" t="s">
        <v>6</v>
      </c>
      <c r="B85" s="421" t="s">
        <v>313</v>
      </c>
      <c r="C85" s="421"/>
      <c r="D85" s="421"/>
      <c r="E85" s="421"/>
      <c r="F85" s="421"/>
      <c r="G85" s="469" t="s">
        <v>331</v>
      </c>
      <c r="H85" s="35">
        <f>'TABELA APOIO'!I50</f>
        <v>315.27100987962973</v>
      </c>
      <c r="I85" s="266"/>
    </row>
    <row r="86" spans="1:9" x14ac:dyDescent="0.2">
      <c r="A86" s="33" t="s">
        <v>0</v>
      </c>
      <c r="B86" s="421" t="s">
        <v>171</v>
      </c>
      <c r="C86" s="421"/>
      <c r="D86" s="421"/>
      <c r="E86" s="421"/>
      <c r="F86" s="421"/>
      <c r="G86" s="470"/>
      <c r="H86" s="35">
        <f>'TABELA APOIO'!I51</f>
        <v>35.826251122685193</v>
      </c>
    </row>
    <row r="87" spans="1:9" x14ac:dyDescent="0.2">
      <c r="A87" s="33" t="s">
        <v>1</v>
      </c>
      <c r="B87" s="421" t="s">
        <v>165</v>
      </c>
      <c r="C87" s="421"/>
      <c r="D87" s="421"/>
      <c r="E87" s="421"/>
      <c r="F87" s="421"/>
      <c r="G87" s="470"/>
      <c r="H87" s="35">
        <f>'TABELA APOIO'!I52</f>
        <v>35.826251122685193</v>
      </c>
    </row>
    <row r="88" spans="1:9" ht="14.25" customHeight="1" x14ac:dyDescent="0.2">
      <c r="A88" s="33" t="s">
        <v>7</v>
      </c>
      <c r="B88" s="421" t="s">
        <v>65</v>
      </c>
      <c r="C88" s="421"/>
      <c r="D88" s="421"/>
      <c r="E88" s="421"/>
      <c r="F88" s="421"/>
      <c r="G88" s="470"/>
      <c r="H88" s="35">
        <f>'TABELA APOIO'!I53</f>
        <v>0.62695939464699102</v>
      </c>
    </row>
    <row r="89" spans="1:9" ht="14.25" customHeight="1" x14ac:dyDescent="0.2">
      <c r="A89" s="33" t="s">
        <v>2</v>
      </c>
      <c r="B89" s="466" t="s">
        <v>167</v>
      </c>
      <c r="C89" s="467"/>
      <c r="D89" s="467"/>
      <c r="E89" s="467"/>
      <c r="F89" s="468"/>
      <c r="G89" s="470"/>
      <c r="H89" s="35">
        <f>'TABELA APOIO'!I54</f>
        <v>1.6766685525416669</v>
      </c>
    </row>
    <row r="90" spans="1:9" x14ac:dyDescent="0.2">
      <c r="A90" s="29" t="s">
        <v>8</v>
      </c>
      <c r="B90" s="417" t="s">
        <v>19</v>
      </c>
      <c r="C90" s="418"/>
      <c r="D90" s="418"/>
      <c r="E90" s="418"/>
      <c r="F90" s="419"/>
      <c r="G90" s="470"/>
      <c r="H90" s="35">
        <f>'TABELA APOIO'!I55</f>
        <v>42.991501347222233</v>
      </c>
    </row>
    <row r="91" spans="1:9" x14ac:dyDescent="0.2">
      <c r="A91" s="29" t="s">
        <v>9</v>
      </c>
      <c r="B91" s="414" t="s">
        <v>168</v>
      </c>
      <c r="C91" s="414"/>
      <c r="D91" s="414"/>
      <c r="E91" s="414"/>
      <c r="F91" s="414"/>
      <c r="G91" s="471"/>
      <c r="H91" s="35">
        <f>'TABELA APOIO'!I56</f>
        <v>0</v>
      </c>
    </row>
    <row r="92" spans="1:9" ht="18" customHeight="1" x14ac:dyDescent="0.25">
      <c r="A92" s="457" t="s">
        <v>156</v>
      </c>
      <c r="B92" s="457" t="s">
        <v>17</v>
      </c>
      <c r="C92" s="457"/>
      <c r="D92" s="457"/>
      <c r="E92" s="457"/>
      <c r="F92" s="457"/>
      <c r="G92" s="51">
        <f>SUM(G85:G91)</f>
        <v>0</v>
      </c>
      <c r="H92" s="44">
        <f>SUM(H85:H91)</f>
        <v>432.21864141941103</v>
      </c>
      <c r="I92" s="3"/>
    </row>
    <row r="94" spans="1:9" ht="15" x14ac:dyDescent="0.2">
      <c r="A94" s="456" t="s">
        <v>153</v>
      </c>
      <c r="B94" s="456"/>
      <c r="C94" s="456"/>
      <c r="D94" s="456"/>
      <c r="E94" s="456"/>
      <c r="F94" s="456"/>
      <c r="G94" s="456"/>
      <c r="H94" s="456"/>
    </row>
    <row r="95" spans="1:9" ht="15" x14ac:dyDescent="0.25">
      <c r="A95" s="42" t="s">
        <v>18</v>
      </c>
      <c r="B95" s="420" t="s">
        <v>138</v>
      </c>
      <c r="C95" s="420"/>
      <c r="D95" s="420"/>
      <c r="E95" s="420"/>
      <c r="F95" s="420"/>
      <c r="G95" s="41" t="s">
        <v>12</v>
      </c>
      <c r="H95" s="50" t="s">
        <v>13</v>
      </c>
    </row>
    <row r="96" spans="1:9" x14ac:dyDescent="0.2">
      <c r="A96" s="33" t="s">
        <v>6</v>
      </c>
      <c r="B96" s="421" t="s">
        <v>158</v>
      </c>
      <c r="C96" s="421"/>
      <c r="D96" s="421"/>
      <c r="E96" s="421"/>
      <c r="F96" s="421"/>
      <c r="G96" s="40" t="s">
        <v>45</v>
      </c>
      <c r="H96" s="35">
        <v>0</v>
      </c>
    </row>
    <row r="97" spans="1:8" ht="14.25" customHeight="1" x14ac:dyDescent="0.25">
      <c r="A97" s="457" t="s">
        <v>157</v>
      </c>
      <c r="B97" s="457" t="s">
        <v>17</v>
      </c>
      <c r="C97" s="457"/>
      <c r="D97" s="457"/>
      <c r="E97" s="457"/>
      <c r="F97" s="457"/>
      <c r="G97" s="51">
        <f>SUM(G95:G96)</f>
        <v>0</v>
      </c>
      <c r="H97" s="44">
        <f>SUM(H96)</f>
        <v>0</v>
      </c>
    </row>
    <row r="99" spans="1:8" ht="15.75" x14ac:dyDescent="0.2">
      <c r="A99" s="459" t="s">
        <v>155</v>
      </c>
      <c r="B99" s="459"/>
      <c r="C99" s="459"/>
      <c r="D99" s="459"/>
      <c r="E99" s="459"/>
      <c r="F99" s="459"/>
      <c r="G99" s="459"/>
      <c r="H99" s="459"/>
    </row>
    <row r="100" spans="1:8" ht="15" x14ac:dyDescent="0.25">
      <c r="A100" s="42"/>
      <c r="B100" s="432" t="s">
        <v>138</v>
      </c>
      <c r="C100" s="432"/>
      <c r="D100" s="432"/>
      <c r="E100" s="432"/>
      <c r="F100" s="432"/>
      <c r="G100" s="432"/>
      <c r="H100" s="43" t="s">
        <v>30</v>
      </c>
    </row>
    <row r="101" spans="1:8" ht="15" x14ac:dyDescent="0.25">
      <c r="A101" s="29" t="s">
        <v>11</v>
      </c>
      <c r="B101" s="425" t="s">
        <v>164</v>
      </c>
      <c r="C101" s="425"/>
      <c r="D101" s="425"/>
      <c r="E101" s="425"/>
      <c r="F101" s="425"/>
      <c r="G101" s="425"/>
      <c r="H101" s="35">
        <f>H92</f>
        <v>432.21864141941103</v>
      </c>
    </row>
    <row r="102" spans="1:8" ht="15" x14ac:dyDescent="0.25">
      <c r="A102" s="29" t="s">
        <v>18</v>
      </c>
      <c r="B102" s="460" t="s">
        <v>158</v>
      </c>
      <c r="C102" s="460"/>
      <c r="D102" s="460"/>
      <c r="E102" s="460"/>
      <c r="F102" s="460"/>
      <c r="G102" s="460"/>
      <c r="H102" s="35">
        <f>H97</f>
        <v>0</v>
      </c>
    </row>
    <row r="103" spans="1:8" ht="15" x14ac:dyDescent="0.25">
      <c r="A103" s="416" t="s">
        <v>154</v>
      </c>
      <c r="B103" s="416"/>
      <c r="C103" s="416"/>
      <c r="D103" s="416"/>
      <c r="E103" s="416"/>
      <c r="F103" s="416"/>
      <c r="G103" s="416"/>
      <c r="H103" s="49">
        <f>SUM(H101:H102)</f>
        <v>432.21864141941103</v>
      </c>
    </row>
    <row r="104" spans="1:8" ht="15" customHeight="1" x14ac:dyDescent="0.2"/>
    <row r="105" spans="1:8" ht="15" customHeight="1" x14ac:dyDescent="0.2"/>
    <row r="106" spans="1:8" ht="15.75" x14ac:dyDescent="0.25">
      <c r="A106" s="415" t="s">
        <v>174</v>
      </c>
      <c r="B106" s="415"/>
      <c r="C106" s="415"/>
      <c r="D106" s="415"/>
      <c r="E106" s="415"/>
      <c r="F106" s="415"/>
      <c r="G106" s="415"/>
      <c r="H106" s="415"/>
    </row>
    <row r="107" spans="1:8" ht="11.25" customHeight="1" x14ac:dyDescent="0.2"/>
    <row r="108" spans="1:8" ht="18" customHeight="1" x14ac:dyDescent="0.25">
      <c r="A108" s="42">
        <v>5</v>
      </c>
      <c r="B108" s="420" t="s">
        <v>138</v>
      </c>
      <c r="C108" s="420"/>
      <c r="D108" s="420"/>
      <c r="E108" s="420"/>
      <c r="F108" s="420"/>
      <c r="G108" s="41" t="s">
        <v>29</v>
      </c>
      <c r="H108" s="50" t="s">
        <v>30</v>
      </c>
    </row>
    <row r="109" spans="1:8" ht="15.95" customHeight="1" x14ac:dyDescent="0.2">
      <c r="A109" s="33" t="s">
        <v>6</v>
      </c>
      <c r="B109" s="421" t="s">
        <v>172</v>
      </c>
      <c r="C109" s="421"/>
      <c r="D109" s="421"/>
      <c r="E109" s="421"/>
      <c r="F109" s="421"/>
      <c r="G109" s="33" t="s">
        <v>35</v>
      </c>
      <c r="H109" s="32">
        <f>UNIFORME!H16</f>
        <v>77.063333333333347</v>
      </c>
    </row>
    <row r="110" spans="1:8" x14ac:dyDescent="0.2">
      <c r="A110" s="29" t="s">
        <v>0</v>
      </c>
      <c r="B110" s="417" t="s">
        <v>246</v>
      </c>
      <c r="C110" s="418"/>
      <c r="D110" s="418"/>
      <c r="E110" s="418"/>
      <c r="F110" s="419"/>
      <c r="G110" s="29" t="s">
        <v>45</v>
      </c>
      <c r="H110" s="35">
        <v>0</v>
      </c>
    </row>
    <row r="111" spans="1:8" ht="15.75" customHeight="1" x14ac:dyDescent="0.25">
      <c r="A111" s="416" t="s">
        <v>173</v>
      </c>
      <c r="B111" s="416"/>
      <c r="C111" s="416"/>
      <c r="D111" s="416"/>
      <c r="E111" s="416"/>
      <c r="F111" s="416"/>
      <c r="G111" s="416"/>
      <c r="H111" s="49">
        <f>SUM(H109:H110)</f>
        <v>77.063333333333347</v>
      </c>
    </row>
    <row r="112" spans="1:8" ht="15" customHeight="1" x14ac:dyDescent="0.25">
      <c r="A112" s="55"/>
      <c r="B112" s="55"/>
      <c r="C112" s="55"/>
      <c r="D112" s="55"/>
      <c r="E112" s="55"/>
      <c r="F112" s="55"/>
      <c r="G112" s="55"/>
      <c r="H112" s="56"/>
    </row>
    <row r="113" spans="1:12" ht="15" customHeight="1" x14ac:dyDescent="0.25">
      <c r="A113" s="55"/>
      <c r="B113" s="55"/>
      <c r="C113" s="55"/>
      <c r="D113" s="55"/>
      <c r="E113" s="55"/>
      <c r="F113" s="55"/>
      <c r="G113" s="55"/>
      <c r="H113" s="56"/>
    </row>
    <row r="114" spans="1:12" ht="15" customHeight="1" x14ac:dyDescent="0.25">
      <c r="A114" s="415" t="s">
        <v>186</v>
      </c>
      <c r="B114" s="415"/>
      <c r="C114" s="415"/>
      <c r="D114" s="415"/>
      <c r="E114" s="415"/>
      <c r="F114" s="415"/>
      <c r="G114" s="415"/>
      <c r="H114" s="415"/>
    </row>
    <row r="115" spans="1:12" ht="6" customHeight="1" x14ac:dyDescent="0.25">
      <c r="A115" s="27"/>
      <c r="B115" s="27"/>
      <c r="C115" s="27"/>
      <c r="D115" s="27"/>
      <c r="E115" s="27"/>
      <c r="F115" s="27"/>
      <c r="G115" s="27"/>
      <c r="H115" s="27"/>
    </row>
    <row r="116" spans="1:12" ht="15" customHeight="1" x14ac:dyDescent="0.25">
      <c r="A116" s="42"/>
      <c r="B116" s="432" t="s">
        <v>138</v>
      </c>
      <c r="C116" s="432"/>
      <c r="D116" s="432"/>
      <c r="E116" s="432"/>
      <c r="F116" s="432"/>
      <c r="G116" s="432"/>
      <c r="H116" s="43" t="s">
        <v>30</v>
      </c>
    </row>
    <row r="117" spans="1:12" ht="15" customHeight="1" x14ac:dyDescent="0.25">
      <c r="A117" s="29" t="s">
        <v>6</v>
      </c>
      <c r="B117" s="425" t="s">
        <v>187</v>
      </c>
      <c r="C117" s="425"/>
      <c r="D117" s="425"/>
      <c r="E117" s="425"/>
      <c r="F117" s="425"/>
      <c r="G117" s="425"/>
      <c r="H117" s="35">
        <f>H28</f>
        <v>2871.03</v>
      </c>
    </row>
    <row r="118" spans="1:12" ht="15" customHeight="1" x14ac:dyDescent="0.25">
      <c r="A118" s="29" t="s">
        <v>0</v>
      </c>
      <c r="B118" s="425" t="s">
        <v>188</v>
      </c>
      <c r="C118" s="425"/>
      <c r="D118" s="425"/>
      <c r="E118" s="425"/>
      <c r="F118" s="425"/>
      <c r="G118" s="425"/>
      <c r="H118" s="35">
        <f>H67</f>
        <v>1950.0452666666667</v>
      </c>
    </row>
    <row r="119" spans="1:12" ht="15" customHeight="1" x14ac:dyDescent="0.25">
      <c r="A119" s="29" t="s">
        <v>1</v>
      </c>
      <c r="B119" s="425" t="s">
        <v>189</v>
      </c>
      <c r="C119" s="425"/>
      <c r="D119" s="425"/>
      <c r="E119" s="425"/>
      <c r="F119" s="425"/>
      <c r="G119" s="425"/>
      <c r="H119" s="35">
        <f>H78</f>
        <v>199.78142005833337</v>
      </c>
      <c r="I119" s="78"/>
      <c r="J119" s="3"/>
    </row>
    <row r="120" spans="1:12" ht="15" customHeight="1" x14ac:dyDescent="0.25">
      <c r="A120" s="29" t="s">
        <v>7</v>
      </c>
      <c r="B120" s="425" t="s">
        <v>190</v>
      </c>
      <c r="C120" s="425"/>
      <c r="D120" s="425"/>
      <c r="E120" s="425"/>
      <c r="F120" s="425"/>
      <c r="G120" s="425"/>
      <c r="H120" s="35">
        <f>H103</f>
        <v>432.21864141941103</v>
      </c>
      <c r="I120" s="78"/>
      <c r="J120" s="3"/>
    </row>
    <row r="121" spans="1:12" ht="15" customHeight="1" x14ac:dyDescent="0.25">
      <c r="A121" s="29" t="s">
        <v>2</v>
      </c>
      <c r="B121" s="425" t="s">
        <v>191</v>
      </c>
      <c r="C121" s="425"/>
      <c r="D121" s="425"/>
      <c r="E121" s="425"/>
      <c r="F121" s="425"/>
      <c r="G121" s="425"/>
      <c r="H121" s="35">
        <f>H111</f>
        <v>77.063333333333347</v>
      </c>
      <c r="J121" s="3"/>
    </row>
    <row r="122" spans="1:12" ht="15" customHeight="1" x14ac:dyDescent="0.25">
      <c r="A122" s="416" t="s">
        <v>192</v>
      </c>
      <c r="B122" s="416"/>
      <c r="C122" s="416"/>
      <c r="D122" s="416"/>
      <c r="E122" s="416"/>
      <c r="F122" s="416"/>
      <c r="G122" s="416"/>
      <c r="H122" s="49">
        <f>SUM(H117:H121)</f>
        <v>5530.1386614777448</v>
      </c>
      <c r="I122" s="3"/>
      <c r="J122" s="3"/>
      <c r="K122" s="3"/>
      <c r="L122" s="3"/>
    </row>
    <row r="123" spans="1:12" ht="15" customHeight="1" x14ac:dyDescent="0.25">
      <c r="A123" s="55"/>
      <c r="B123" s="55"/>
      <c r="C123" s="55"/>
      <c r="D123" s="55"/>
      <c r="E123" s="55"/>
      <c r="F123" s="55"/>
      <c r="G123" s="55"/>
      <c r="H123" s="56"/>
    </row>
    <row r="124" spans="1:12" ht="15" customHeight="1" x14ac:dyDescent="0.25">
      <c r="A124" s="55"/>
      <c r="B124" s="55"/>
      <c r="C124" s="55"/>
      <c r="D124" s="55"/>
      <c r="E124" s="55"/>
      <c r="F124" s="55"/>
      <c r="G124" s="55"/>
      <c r="H124" s="56"/>
    </row>
    <row r="125" spans="1:12" ht="15.75" customHeight="1" x14ac:dyDescent="0.25">
      <c r="A125" s="415" t="s">
        <v>175</v>
      </c>
      <c r="B125" s="415"/>
      <c r="C125" s="415"/>
      <c r="D125" s="415"/>
      <c r="E125" s="415"/>
      <c r="F125" s="415"/>
      <c r="G125" s="415"/>
      <c r="H125" s="415"/>
    </row>
    <row r="126" spans="1:12" ht="9" customHeight="1" x14ac:dyDescent="0.25">
      <c r="A126" s="55"/>
      <c r="B126" s="55"/>
      <c r="C126" s="55"/>
      <c r="D126" s="55"/>
      <c r="E126" s="55"/>
      <c r="F126" s="55"/>
      <c r="G126" s="55"/>
      <c r="H126" s="56"/>
    </row>
    <row r="127" spans="1:12" ht="15.75" customHeight="1" x14ac:dyDescent="0.25">
      <c r="A127" s="428" t="s">
        <v>138</v>
      </c>
      <c r="B127" s="428"/>
      <c r="C127" s="428"/>
      <c r="D127" s="428"/>
      <c r="E127" s="428"/>
      <c r="F127" s="428"/>
      <c r="G127" s="59" t="s">
        <v>12</v>
      </c>
      <c r="H127" s="60" t="s">
        <v>13</v>
      </c>
      <c r="I127" s="57"/>
      <c r="J127" s="57"/>
      <c r="K127" s="57"/>
    </row>
    <row r="128" spans="1:12" ht="15.75" customHeight="1" x14ac:dyDescent="0.25">
      <c r="A128" s="61" t="s">
        <v>6</v>
      </c>
      <c r="B128" s="428" t="s">
        <v>36</v>
      </c>
      <c r="C128" s="428"/>
      <c r="D128" s="428"/>
      <c r="E128" s="428"/>
      <c r="F128" s="428"/>
      <c r="G128" s="59">
        <f>'TABELA APOIO'!G73</f>
        <v>0.03</v>
      </c>
      <c r="H128" s="67">
        <f>H122*G128</f>
        <v>165.90415984433233</v>
      </c>
      <c r="I128" s="57"/>
      <c r="J128" s="57"/>
      <c r="K128" s="57"/>
    </row>
    <row r="129" spans="1:11" ht="15.75" customHeight="1" x14ac:dyDescent="0.25">
      <c r="A129" s="61" t="s">
        <v>0</v>
      </c>
      <c r="B129" s="428" t="s">
        <v>33</v>
      </c>
      <c r="C129" s="428"/>
      <c r="D129" s="428"/>
      <c r="E129" s="428"/>
      <c r="F129" s="428"/>
      <c r="G129" s="59">
        <f>'TABELA APOIO'!G74</f>
        <v>6.7900000000000002E-2</v>
      </c>
      <c r="H129" s="67">
        <f>(H122+H128)*G129</f>
        <v>386.76130756776905</v>
      </c>
      <c r="I129" s="57"/>
      <c r="J129" s="57"/>
      <c r="K129" s="57"/>
    </row>
    <row r="130" spans="1:11" ht="15.75" customHeight="1" x14ac:dyDescent="0.25">
      <c r="A130" s="62" t="s">
        <v>1</v>
      </c>
      <c r="B130" s="428" t="s">
        <v>37</v>
      </c>
      <c r="C130" s="428"/>
      <c r="D130" s="428"/>
      <c r="E130" s="428"/>
      <c r="F130" s="428"/>
      <c r="G130" s="59">
        <f>SUM(G131:G136)</f>
        <v>0.14250000000000002</v>
      </c>
      <c r="H130" s="67">
        <f>$H$139*G130</f>
        <v>1010.8450010108494</v>
      </c>
      <c r="I130" s="57"/>
      <c r="J130" s="57"/>
      <c r="K130" s="57"/>
    </row>
    <row r="131" spans="1:11" ht="15.75" customHeight="1" x14ac:dyDescent="0.2">
      <c r="A131" s="430" t="s">
        <v>34</v>
      </c>
      <c r="B131" s="431" t="s">
        <v>176</v>
      </c>
      <c r="C131" s="431"/>
      <c r="D131" s="431"/>
      <c r="E131" s="431"/>
      <c r="F131" s="431"/>
      <c r="G131" s="63"/>
      <c r="H131" s="64"/>
      <c r="I131" s="57"/>
      <c r="J131" s="57"/>
      <c r="K131" s="57"/>
    </row>
    <row r="132" spans="1:11" ht="15.75" customHeight="1" x14ac:dyDescent="0.2">
      <c r="A132" s="430"/>
      <c r="B132" s="65"/>
      <c r="C132" s="433" t="s">
        <v>177</v>
      </c>
      <c r="D132" s="434"/>
      <c r="E132" s="434"/>
      <c r="F132" s="435"/>
      <c r="G132" s="63">
        <f>'TABELA APOIO'!G76</f>
        <v>1.6500000000000001E-2</v>
      </c>
      <c r="H132" s="67">
        <f t="shared" ref="H132:H136" si="2">$H$139*G132</f>
        <v>117.0452106433615</v>
      </c>
      <c r="I132" s="57"/>
      <c r="J132" s="57"/>
      <c r="K132" s="57"/>
    </row>
    <row r="133" spans="1:11" ht="15.75" customHeight="1" x14ac:dyDescent="0.2">
      <c r="A133" s="430"/>
      <c r="B133" s="65"/>
      <c r="C133" s="433" t="s">
        <v>178</v>
      </c>
      <c r="D133" s="434"/>
      <c r="E133" s="434"/>
      <c r="F133" s="435"/>
      <c r="G133" s="63">
        <f>'TABELA APOIO'!G77</f>
        <v>7.5999999999999998E-2</v>
      </c>
      <c r="H133" s="67">
        <f t="shared" si="2"/>
        <v>539.11733387245295</v>
      </c>
      <c r="I133" s="57"/>
      <c r="J133" s="57"/>
      <c r="K133" s="57"/>
    </row>
    <row r="134" spans="1:11" ht="15.75" customHeight="1" x14ac:dyDescent="0.2">
      <c r="A134" s="430"/>
      <c r="B134" s="431" t="s">
        <v>179</v>
      </c>
      <c r="C134" s="431"/>
      <c r="D134" s="431"/>
      <c r="E134" s="431"/>
      <c r="F134" s="431"/>
      <c r="G134" s="63">
        <f>'TABELA APOIO'!G78</f>
        <v>0</v>
      </c>
      <c r="H134" s="67">
        <f t="shared" si="2"/>
        <v>0</v>
      </c>
      <c r="I134" s="57"/>
      <c r="J134" s="57"/>
      <c r="K134" s="57"/>
    </row>
    <row r="135" spans="1:11" ht="15.75" customHeight="1" x14ac:dyDescent="0.2">
      <c r="A135" s="430"/>
      <c r="B135" s="429" t="s">
        <v>180</v>
      </c>
      <c r="C135" s="429"/>
      <c r="D135" s="429"/>
      <c r="E135" s="429"/>
      <c r="F135" s="429"/>
      <c r="G135" s="66">
        <f>'TABELA APOIO'!G79</f>
        <v>0.05</v>
      </c>
      <c r="H135" s="67">
        <f>$H$139*G135</f>
        <v>354.68245649503484</v>
      </c>
      <c r="I135" s="57"/>
      <c r="J135" s="57"/>
      <c r="K135" s="57"/>
    </row>
    <row r="136" spans="1:11" ht="15.75" customHeight="1" x14ac:dyDescent="0.2">
      <c r="A136" s="430"/>
      <c r="B136" s="431" t="s">
        <v>181</v>
      </c>
      <c r="C136" s="431"/>
      <c r="D136" s="431"/>
      <c r="E136" s="431"/>
      <c r="F136" s="431"/>
      <c r="G136" s="63">
        <f>'TABELA APOIO'!G80</f>
        <v>0</v>
      </c>
      <c r="H136" s="67">
        <f t="shared" si="2"/>
        <v>0</v>
      </c>
      <c r="I136" s="57"/>
      <c r="J136" s="57"/>
      <c r="K136" s="57"/>
    </row>
    <row r="137" spans="1:11" ht="15.75" customHeight="1" x14ac:dyDescent="0.25">
      <c r="A137" s="416" t="s">
        <v>193</v>
      </c>
      <c r="B137" s="416"/>
      <c r="C137" s="416"/>
      <c r="D137" s="416"/>
      <c r="E137" s="416"/>
      <c r="F137" s="416"/>
      <c r="G137" s="416"/>
      <c r="H137" s="49">
        <f>H128+H129+H130</f>
        <v>1563.5104684229509</v>
      </c>
      <c r="I137" s="57"/>
      <c r="J137" s="57"/>
      <c r="K137" s="57"/>
    </row>
    <row r="138" spans="1:11" ht="15" customHeight="1" x14ac:dyDescent="0.2">
      <c r="A138" s="68"/>
      <c r="B138" s="69"/>
      <c r="C138" s="69"/>
      <c r="D138" s="69"/>
      <c r="E138" s="69"/>
      <c r="F138" s="69"/>
      <c r="G138" s="70"/>
      <c r="H138" s="71"/>
      <c r="I138" s="57"/>
      <c r="J138" s="57"/>
      <c r="K138" s="57"/>
    </row>
    <row r="139" spans="1:11" ht="20.25" customHeight="1" x14ac:dyDescent="0.25">
      <c r="A139" s="426" t="s">
        <v>194</v>
      </c>
      <c r="B139" s="427" t="s">
        <v>21</v>
      </c>
      <c r="C139" s="427"/>
      <c r="D139" s="427"/>
      <c r="E139" s="427"/>
      <c r="F139" s="427"/>
      <c r="G139" s="427"/>
      <c r="H139" s="72">
        <f>(H122+H128+H129)/(1-G130)</f>
        <v>7093.6491299006966</v>
      </c>
      <c r="I139" s="58"/>
      <c r="J139" s="58"/>
    </row>
  </sheetData>
  <sheetProtection algorithmName="SHA-512" hashValue="8eJWWa/Kh6N6emtllmyCJJ/7Bp/HguuidI623SDRNges303MJk+5WmtO6pgEyYjrKQPw2HeJT7O0Ajsl/iyy8g==" saltValue="MnKdbagDSnKQeHx29xb9Mg==" spinCount="100000" sheet="1" objects="1" scenarios="1"/>
  <mergeCells count="126">
    <mergeCell ref="A92:F92"/>
    <mergeCell ref="B77:F77"/>
    <mergeCell ref="A78:G78"/>
    <mergeCell ref="A70:H70"/>
    <mergeCell ref="B101:G101"/>
    <mergeCell ref="B102:G102"/>
    <mergeCell ref="A103:G103"/>
    <mergeCell ref="A97:F97"/>
    <mergeCell ref="B91:F91"/>
    <mergeCell ref="A81:H81"/>
    <mergeCell ref="A83:H83"/>
    <mergeCell ref="A94:H94"/>
    <mergeCell ref="B95:F95"/>
    <mergeCell ref="B96:F96"/>
    <mergeCell ref="A99:H99"/>
    <mergeCell ref="B100:G100"/>
    <mergeCell ref="B84:F84"/>
    <mergeCell ref="B86:F86"/>
    <mergeCell ref="B87:F87"/>
    <mergeCell ref="B88:F88"/>
    <mergeCell ref="B89:F89"/>
    <mergeCell ref="B90:F90"/>
    <mergeCell ref="G85:G91"/>
    <mergeCell ref="B63:G63"/>
    <mergeCell ref="B66:G66"/>
    <mergeCell ref="A62:H62"/>
    <mergeCell ref="B58:F58"/>
    <mergeCell ref="B65:G65"/>
    <mergeCell ref="A67:G67"/>
    <mergeCell ref="D59:F59"/>
    <mergeCell ref="G54:G59"/>
    <mergeCell ref="A50:F50"/>
    <mergeCell ref="B85:F85"/>
    <mergeCell ref="A40:H40"/>
    <mergeCell ref="B48:F48"/>
    <mergeCell ref="B49:F49"/>
    <mergeCell ref="B55:F55"/>
    <mergeCell ref="B57:F57"/>
    <mergeCell ref="A52:H52"/>
    <mergeCell ref="A38:G38"/>
    <mergeCell ref="B34:F34"/>
    <mergeCell ref="B35:F35"/>
    <mergeCell ref="B41:F41"/>
    <mergeCell ref="B42:F42"/>
    <mergeCell ref="B44:F44"/>
    <mergeCell ref="B45:F45"/>
    <mergeCell ref="B46:F46"/>
    <mergeCell ref="B47:F47"/>
    <mergeCell ref="B56:F56"/>
    <mergeCell ref="A60:G60"/>
    <mergeCell ref="B43:F43"/>
    <mergeCell ref="B72:F72"/>
    <mergeCell ref="B73:F73"/>
    <mergeCell ref="B74:F74"/>
    <mergeCell ref="B75:F75"/>
    <mergeCell ref="B76:F76"/>
    <mergeCell ref="A4:H4"/>
    <mergeCell ref="G17:H17"/>
    <mergeCell ref="A1:H1"/>
    <mergeCell ref="A2:H2"/>
    <mergeCell ref="G10:H10"/>
    <mergeCell ref="G9:H9"/>
    <mergeCell ref="G11:H11"/>
    <mergeCell ref="A6:H6"/>
    <mergeCell ref="A7:H7"/>
    <mergeCell ref="G8:H8"/>
    <mergeCell ref="A8:F8"/>
    <mergeCell ref="A9:F9"/>
    <mergeCell ref="A10:F10"/>
    <mergeCell ref="A11:F11"/>
    <mergeCell ref="G13:H13"/>
    <mergeCell ref="G14:H14"/>
    <mergeCell ref="A13:F13"/>
    <mergeCell ref="A14:F14"/>
    <mergeCell ref="A16:F16"/>
    <mergeCell ref="A17:F17"/>
    <mergeCell ref="A15:F15"/>
    <mergeCell ref="G15:H15"/>
    <mergeCell ref="A3:H3"/>
    <mergeCell ref="A5:H5"/>
    <mergeCell ref="A139:G139"/>
    <mergeCell ref="A114:H114"/>
    <mergeCell ref="A122:G122"/>
    <mergeCell ref="B129:F129"/>
    <mergeCell ref="B128:F128"/>
    <mergeCell ref="A127:F127"/>
    <mergeCell ref="B130:F130"/>
    <mergeCell ref="A125:H125"/>
    <mergeCell ref="A137:G137"/>
    <mergeCell ref="B135:F135"/>
    <mergeCell ref="A131:A136"/>
    <mergeCell ref="B131:F131"/>
    <mergeCell ref="B134:F134"/>
    <mergeCell ref="B136:F136"/>
    <mergeCell ref="B119:G119"/>
    <mergeCell ref="B116:G116"/>
    <mergeCell ref="C132:F132"/>
    <mergeCell ref="C133:F133"/>
    <mergeCell ref="B120:G120"/>
    <mergeCell ref="B121:G121"/>
    <mergeCell ref="B118:G118"/>
    <mergeCell ref="B117:G117"/>
    <mergeCell ref="G16:H16"/>
    <mergeCell ref="A18:H18"/>
    <mergeCell ref="B23:F23"/>
    <mergeCell ref="A19:H19"/>
    <mergeCell ref="A111:G111"/>
    <mergeCell ref="B110:F110"/>
    <mergeCell ref="B24:F24"/>
    <mergeCell ref="B25:F25"/>
    <mergeCell ref="B26:F26"/>
    <mergeCell ref="B27:F27"/>
    <mergeCell ref="A106:H106"/>
    <mergeCell ref="B108:F108"/>
    <mergeCell ref="B109:F109"/>
    <mergeCell ref="A28:G28"/>
    <mergeCell ref="A30:H30"/>
    <mergeCell ref="B53:F53"/>
    <mergeCell ref="B54:F54"/>
    <mergeCell ref="A32:H32"/>
    <mergeCell ref="B33:F33"/>
    <mergeCell ref="A36:F36"/>
    <mergeCell ref="B37:F37"/>
    <mergeCell ref="B64:G64"/>
    <mergeCell ref="B21:F21"/>
    <mergeCell ref="B22:F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3" orientation="portrait" r:id="rId1"/>
  <headerFooter>
    <oddFooter>&amp;C&amp;A - Pr. El 01/2019</oddFooter>
  </headerFooter>
  <rowBreaks count="1" manualBreakCount="1">
    <brk id="68" max="7" man="1"/>
  </rowBreaks>
  <ignoredErrors>
    <ignoredError sqref="H37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ORIENTAÇÕES</vt:lpstr>
      <vt:lpstr>RESUMO</vt:lpstr>
      <vt:lpstr>TABELA APOIO</vt:lpstr>
      <vt:lpstr>BENEFÍCIOS</vt:lpstr>
      <vt:lpstr>UNIFORME</vt:lpstr>
      <vt:lpstr>Secretária executiva</vt:lpstr>
      <vt:lpstr>ORIENTAÇÕES!Area_de_impressao</vt:lpstr>
      <vt:lpstr>RESUMO!Area_de_impressao</vt:lpstr>
      <vt:lpstr>'Secretária executiva'!Area_de_impressao</vt:lpstr>
      <vt:lpstr>UNIFORME!Area_de_impressao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evania</dc:creator>
  <cp:lastModifiedBy>Alessandra Barbosa Moro</cp:lastModifiedBy>
  <cp:lastPrinted>2019-11-08T13:41:19Z</cp:lastPrinted>
  <dcterms:created xsi:type="dcterms:W3CDTF">2011-06-30T11:07:35Z</dcterms:created>
  <dcterms:modified xsi:type="dcterms:W3CDTF">2020-02-20T18:48:00Z</dcterms:modified>
</cp:coreProperties>
</file>